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35" yWindow="675" windowWidth="24270" windowHeight="14280" tabRatio="410" activeTab="1"/>
  </bookViews>
  <sheets>
    <sheet name="Κατανομή" sheetId="4" r:id="rId1"/>
    <sheet name="Εκτύπωση" sheetId="5" r:id="rId2"/>
  </sheets>
  <externalReferences>
    <externalReference r:id="rId3"/>
  </externalReferences>
  <definedNames>
    <definedName name="_xlnm.Print_Area" localSheetId="1">Εκτύπωση!#REF!</definedName>
    <definedName name="_xlnm.Print_Area" localSheetId="0">Κατανομή!$A$1:$P$65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5"/>
  <c r="E55"/>
  <c r="D55"/>
  <c r="E53"/>
  <c r="F53" s="1"/>
  <c r="D53"/>
  <c r="E52"/>
  <c r="D52"/>
  <c r="F52" s="1"/>
  <c r="E51"/>
  <c r="D51"/>
  <c r="E50"/>
  <c r="D50"/>
  <c r="F50" s="1"/>
  <c r="G49"/>
  <c r="E49"/>
  <c r="D49"/>
  <c r="F49" s="1"/>
  <c r="E48"/>
  <c r="D48"/>
  <c r="F48" s="1"/>
  <c r="E47"/>
  <c r="D47"/>
  <c r="E46"/>
  <c r="D46"/>
  <c r="F46" s="1"/>
  <c r="F45"/>
  <c r="E45"/>
  <c r="D45"/>
  <c r="E44"/>
  <c r="D44"/>
  <c r="F44" s="1"/>
  <c r="G43"/>
  <c r="E43"/>
  <c r="D43"/>
  <c r="F43" s="1"/>
  <c r="E42"/>
  <c r="D42"/>
  <c r="E41"/>
  <c r="D41"/>
  <c r="F41" s="1"/>
  <c r="F40"/>
  <c r="E40"/>
  <c r="D40"/>
  <c r="G39"/>
  <c r="F39"/>
  <c r="E39"/>
  <c r="D39"/>
  <c r="E38"/>
  <c r="D38"/>
  <c r="F38" s="1"/>
  <c r="E37"/>
  <c r="D37"/>
  <c r="E36"/>
  <c r="D36"/>
  <c r="F36" s="1"/>
  <c r="G35"/>
  <c r="E35"/>
  <c r="D35"/>
  <c r="F34"/>
  <c r="E34"/>
  <c r="D34"/>
  <c r="E33"/>
  <c r="D33"/>
  <c r="F33" s="1"/>
  <c r="E32"/>
  <c r="D32"/>
  <c r="E31"/>
  <c r="D31"/>
  <c r="F31" s="1"/>
  <c r="G30"/>
  <c r="E30"/>
  <c r="D30"/>
  <c r="F29"/>
  <c r="E29"/>
  <c r="D29"/>
  <c r="E28"/>
  <c r="D28"/>
  <c r="F28" s="1"/>
  <c r="E27"/>
  <c r="D27"/>
  <c r="E26"/>
  <c r="D26"/>
  <c r="F26" s="1"/>
  <c r="G25"/>
  <c r="E25"/>
  <c r="D25"/>
  <c r="F25" s="1"/>
  <c r="F24"/>
  <c r="E24"/>
  <c r="D24"/>
  <c r="E23"/>
  <c r="D23"/>
  <c r="F23" s="1"/>
  <c r="E22"/>
  <c r="D22"/>
  <c r="E21"/>
  <c r="D21"/>
  <c r="F21" s="1"/>
  <c r="F20"/>
  <c r="E20"/>
  <c r="D20"/>
  <c r="E19"/>
  <c r="D19"/>
  <c r="E18"/>
  <c r="D18"/>
  <c r="F18" s="1"/>
  <c r="G17"/>
  <c r="E17"/>
  <c r="D17"/>
  <c r="E16"/>
  <c r="D16"/>
  <c r="F16" s="1"/>
  <c r="F15"/>
  <c r="E15"/>
  <c r="D15"/>
  <c r="E14"/>
  <c r="D14"/>
  <c r="E13"/>
  <c r="D13"/>
  <c r="F13" s="1"/>
  <c r="E12"/>
  <c r="D12"/>
  <c r="E11"/>
  <c r="D11"/>
  <c r="F11" s="1"/>
  <c r="G10"/>
  <c r="E10"/>
  <c r="D10"/>
  <c r="F10" s="1"/>
  <c r="E9"/>
  <c r="D9"/>
  <c r="E8"/>
  <c r="D8"/>
  <c r="F8" s="1"/>
  <c r="E7"/>
  <c r="D7"/>
  <c r="E6"/>
  <c r="D6"/>
  <c r="F6" s="1"/>
  <c r="E5"/>
  <c r="D5"/>
  <c r="F5" s="1"/>
  <c r="G4"/>
  <c r="E4"/>
  <c r="D4"/>
  <c r="D3"/>
  <c r="F42" l="1"/>
  <c r="F47"/>
  <c r="F4"/>
  <c r="F7"/>
  <c r="F9"/>
  <c r="F17"/>
  <c r="F22"/>
  <c r="F27"/>
  <c r="F32"/>
  <c r="F37"/>
  <c r="F51"/>
  <c r="F12"/>
  <c r="F14"/>
  <c r="F19"/>
  <c r="F30"/>
  <c r="F35"/>
  <c r="A1" i="4"/>
  <c r="J35"/>
  <c r="J50"/>
  <c r="J44"/>
  <c r="F55" i="5" l="1"/>
  <c r="C60" i="4"/>
  <c r="O56"/>
  <c r="J30"/>
  <c r="J25" s="1"/>
  <c r="J17" s="1"/>
  <c r="J10" s="1"/>
  <c r="J4" s="1"/>
  <c r="J40"/>
  <c r="E56"/>
  <c r="C56"/>
  <c r="C61"/>
  <c r="C59"/>
  <c r="M3"/>
  <c r="D37" l="1"/>
  <c r="D36"/>
  <c r="F37"/>
  <c r="F36"/>
  <c r="I10"/>
  <c r="D8"/>
  <c r="D45"/>
  <c r="F8"/>
  <c r="F45"/>
  <c r="D52"/>
  <c r="D24"/>
  <c r="D53"/>
  <c r="D11"/>
  <c r="D54"/>
  <c r="D12"/>
  <c r="D13"/>
  <c r="D14"/>
  <c r="D15"/>
  <c r="D18"/>
  <c r="D6"/>
  <c r="D19"/>
  <c r="D7"/>
  <c r="D20"/>
  <c r="D9"/>
  <c r="D21"/>
  <c r="D23"/>
  <c r="D5"/>
  <c r="D22"/>
  <c r="D51"/>
  <c r="F32"/>
  <c r="D33"/>
  <c r="F29"/>
  <c r="D29"/>
  <c r="J56"/>
  <c r="I40"/>
  <c r="I17"/>
  <c r="I50"/>
  <c r="I30"/>
  <c r="I35"/>
  <c r="I4"/>
  <c r="I44"/>
  <c r="I25"/>
  <c r="D46"/>
  <c r="D26"/>
  <c r="D42"/>
  <c r="D32"/>
  <c r="D38"/>
  <c r="D28"/>
  <c r="D43"/>
  <c r="D49"/>
  <c r="D31"/>
  <c r="D41"/>
  <c r="D48"/>
  <c r="D34"/>
  <c r="D39"/>
  <c r="D27"/>
  <c r="D16"/>
  <c r="D47"/>
  <c r="F39"/>
  <c r="F53"/>
  <c r="F22"/>
  <c r="F11"/>
  <c r="F7"/>
  <c r="F26"/>
  <c r="F52"/>
  <c r="F24"/>
  <c r="F20"/>
  <c r="F42"/>
  <c r="F13"/>
  <c r="F46"/>
  <c r="F5"/>
  <c r="F38"/>
  <c r="F28"/>
  <c r="F54"/>
  <c r="F23"/>
  <c r="F21"/>
  <c r="F43"/>
  <c r="F15"/>
  <c r="F49"/>
  <c r="F9"/>
  <c r="F31"/>
  <c r="F51"/>
  <c r="F19"/>
  <c r="F41"/>
  <c r="F12"/>
  <c r="F14"/>
  <c r="F48"/>
  <c r="F6"/>
  <c r="F34"/>
  <c r="F27"/>
  <c r="F18"/>
  <c r="F16"/>
  <c r="F47"/>
  <c r="F33"/>
  <c r="G37" l="1"/>
  <c r="H37" s="1"/>
  <c r="M37" s="1"/>
  <c r="G36"/>
  <c r="H36" s="1"/>
  <c r="M36" s="1"/>
  <c r="K40"/>
  <c r="L40" s="1"/>
  <c r="M40" s="1"/>
  <c r="G8"/>
  <c r="H8" s="1"/>
  <c r="M8" s="1"/>
  <c r="G45"/>
  <c r="H45" s="1"/>
  <c r="M45" s="1"/>
  <c r="G29"/>
  <c r="H29" s="1"/>
  <c r="M29" s="1"/>
  <c r="G20"/>
  <c r="H20" s="1"/>
  <c r="M20" s="1"/>
  <c r="G47"/>
  <c r="H47" s="1"/>
  <c r="M47" s="1"/>
  <c r="G34"/>
  <c r="H34" s="1"/>
  <c r="M34" s="1"/>
  <c r="G12"/>
  <c r="H12" s="1"/>
  <c r="M12" s="1"/>
  <c r="G21"/>
  <c r="H21" s="1"/>
  <c r="M21" s="1"/>
  <c r="G43"/>
  <c r="H43" s="1"/>
  <c r="M43" s="1"/>
  <c r="I56"/>
  <c r="G24"/>
  <c r="H24" s="1"/>
  <c r="M24" s="1"/>
  <c r="D56"/>
  <c r="F56"/>
  <c r="G32"/>
  <c r="H32" s="1"/>
  <c r="M32" s="1"/>
  <c r="G26"/>
  <c r="H26" s="1"/>
  <c r="M26" s="1"/>
  <c r="G5"/>
  <c r="G27"/>
  <c r="H27" s="1"/>
  <c r="M27" s="1"/>
  <c r="G13"/>
  <c r="H13" s="1"/>
  <c r="M13" s="1"/>
  <c r="G38"/>
  <c r="H38" s="1"/>
  <c r="M38" s="1"/>
  <c r="G9"/>
  <c r="H9" s="1"/>
  <c r="M9" s="1"/>
  <c r="G42"/>
  <c r="H42" s="1"/>
  <c r="M42" s="1"/>
  <c r="G53"/>
  <c r="H53" s="1"/>
  <c r="M53" s="1"/>
  <c r="G52"/>
  <c r="H52" s="1"/>
  <c r="M52" s="1"/>
  <c r="G18"/>
  <c r="H18" s="1"/>
  <c r="M18" s="1"/>
  <c r="G46"/>
  <c r="H46" s="1"/>
  <c r="M46" s="1"/>
  <c r="G11"/>
  <c r="H11" s="1"/>
  <c r="M11" s="1"/>
  <c r="G14"/>
  <c r="H14" s="1"/>
  <c r="M14" s="1"/>
  <c r="G51"/>
  <c r="G28"/>
  <c r="H28" s="1"/>
  <c r="M28" s="1"/>
  <c r="G22"/>
  <c r="H22" s="1"/>
  <c r="M22" s="1"/>
  <c r="G48"/>
  <c r="H48" s="1"/>
  <c r="M48" s="1"/>
  <c r="G19"/>
  <c r="H19" s="1"/>
  <c r="M19" s="1"/>
  <c r="G31"/>
  <c r="H31" s="1"/>
  <c r="M31" s="1"/>
  <c r="G15"/>
  <c r="H15" s="1"/>
  <c r="M15" s="1"/>
  <c r="G54"/>
  <c r="H54" s="1"/>
  <c r="M54" s="1"/>
  <c r="G16"/>
  <c r="H16" s="1"/>
  <c r="M16" s="1"/>
  <c r="G6"/>
  <c r="H6" s="1"/>
  <c r="M6" s="1"/>
  <c r="G41"/>
  <c r="H41" s="1"/>
  <c r="M41" s="1"/>
  <c r="G49"/>
  <c r="H49" s="1"/>
  <c r="M49" s="1"/>
  <c r="G23"/>
  <c r="H23" s="1"/>
  <c r="M23" s="1"/>
  <c r="G7"/>
  <c r="H7" s="1"/>
  <c r="M7" s="1"/>
  <c r="G39"/>
  <c r="H39" s="1"/>
  <c r="M39" s="1"/>
  <c r="K10"/>
  <c r="L10" s="1"/>
  <c r="M10" s="1"/>
  <c r="K4"/>
  <c r="K30"/>
  <c r="L30" s="1"/>
  <c r="M30" s="1"/>
  <c r="K25"/>
  <c r="L25" s="1"/>
  <c r="M25" s="1"/>
  <c r="K17"/>
  <c r="L17" s="1"/>
  <c r="M17" s="1"/>
  <c r="K44"/>
  <c r="L44" s="1"/>
  <c r="M44" s="1"/>
  <c r="K35"/>
  <c r="K50"/>
  <c r="L50" s="1"/>
  <c r="M50" s="1"/>
  <c r="G33"/>
  <c r="N25" l="1"/>
  <c r="P25" s="1"/>
  <c r="N17"/>
  <c r="P17" s="1"/>
  <c r="N10"/>
  <c r="P10" s="1"/>
  <c r="N44"/>
  <c r="P44" s="1"/>
  <c r="G56"/>
  <c r="N40"/>
  <c r="P40" s="1"/>
  <c r="H51"/>
  <c r="M51" s="1"/>
  <c r="H5"/>
  <c r="L4"/>
  <c r="K56"/>
  <c r="L35"/>
  <c r="M35" s="1"/>
  <c r="H33"/>
  <c r="M33" s="1"/>
  <c r="N50" l="1"/>
  <c r="P50" s="1"/>
  <c r="M5"/>
  <c r="H56"/>
  <c r="N35"/>
  <c r="P35" s="1"/>
  <c r="N30"/>
  <c r="P30" s="1"/>
  <c r="M4"/>
  <c r="L56"/>
  <c r="N4" l="1"/>
  <c r="P4" s="1"/>
  <c r="M56"/>
  <c r="N56" l="1"/>
  <c r="P56"/>
</calcChain>
</file>

<file path=xl/sharedStrings.xml><?xml version="1.0" encoding="utf-8"?>
<sst xmlns="http://schemas.openxmlformats.org/spreadsheetml/2006/main" count="149" uniqueCount="77">
  <si>
    <t>ΑΓΡΟΝΟΜΩΝ ΤΟΠΟΓΡΑΦΩΝ ΜΗΧ.</t>
  </si>
  <si>
    <t>ΓΕΩΓΡΑΦΙΑΣ &amp; ΠΕΡΙΦΕΡ. ΣΧΕΔ.</t>
  </si>
  <si>
    <t>ΕΡΓΩΝ ΥΠΟΔΟΜΗΣ ΑΓΡ. ΑΝΑΠΤΥΞΗΣ</t>
  </si>
  <si>
    <t>ΤΟΠΟΓΡΑΦΙΑΣ</t>
  </si>
  <si>
    <t>ΑΡΧΙΤΕΚΤΟΝΩΝ ΜΗΧΑΝΙΚΩΝ</t>
  </si>
  <si>
    <t>ΠΟΛΕΟΔΟΜΙΑΣ &amp; ΧΩΡΟΤΑΞΙΑΣ</t>
  </si>
  <si>
    <t>ΣΥΝΘΕΣΕΩΝ ΤΕΧΝ. ΑΙΧΜΗΣ</t>
  </si>
  <si>
    <t>ΕΦ. ΜΑΘΗΜΑΤΙΚΩΝ &amp; ΦΥΣΙΚΩΝ ΕΠ.</t>
  </si>
  <si>
    <t>ΜΗΧΑΝΙΚΗΣ</t>
  </si>
  <si>
    <t>ΦΥΣΙΚΗΣ</t>
  </si>
  <si>
    <t>ΗΛΕΚΤΡΟΛΟΓΩΝ ΜΗΧΑΝΙΚΩΝ</t>
  </si>
  <si>
    <t>ΕΠΙΚΟΙΝΩΝΙΩΝ-ΗΛ/ΝΙΚΗΣ ΚΑΙ Σ.Π.</t>
  </si>
  <si>
    <t>ΗΛ. ΒΙΟΜΗΧ. ΔΙΑΤΑΞΕΩΝ ΚΑΙ Σ.Α.</t>
  </si>
  <si>
    <t>ΗΛΕΚΤΡΙΚΗΣ ΙΣΧΥΟΣ</t>
  </si>
  <si>
    <t>ΣΥΣΤΗΜΑΤΩΝ ΜΕΤΑΔΟΣΗΣ ΠΛΗΡΟΦ.</t>
  </si>
  <si>
    <t>ΤΕΧΝΟΛΟΓΙΑΣ ΠΛΗΡΟΦ/ΚΗΣ ΚΑΙ Η/Υ</t>
  </si>
  <si>
    <t>ΜΗΧ. ΜΕΤΑΛΛΕΙΩΝ ΜΕΤ/ΓΩΝ</t>
  </si>
  <si>
    <t>ΓΕΩΛΟΓΙΚΩΝ ΕΠΙΣΤΗΜΩΝ</t>
  </si>
  <si>
    <t>ΜΕΤΑΛ. &amp; ΤΕΧΝΟΛΟΓΙΑΣ ΥΛΙΚΩΝ</t>
  </si>
  <si>
    <t>ΜΕΤΑΛΛΕΥΤΙΚΗΣ</t>
  </si>
  <si>
    <t>ΜΗΧΑΝΟΛΟΓΩΝ ΜΗΧΑΝΙΚΩΝ</t>
  </si>
  <si>
    <t>ΒΙΟΜΗΧ. ΔΙΟΙΚ. &amp; ΕΠΙΧ.ΕΡΕΥΝΑΣ</t>
  </si>
  <si>
    <t>ΘΕΡΜΟΤΗΤΑΣ</t>
  </si>
  <si>
    <t>ΜΗΧ. ΚΑΤΑΣΚΕΥΩΝ &amp; ΑΥΤ. ΕΛΕΓΧΟΥ</t>
  </si>
  <si>
    <t>ΠΥΡΗΝΙΚΗΣ ΤΕΧΝΟΛΟΓΙΑΣ</t>
  </si>
  <si>
    <t>ΡΕΥΣΤΩΝ</t>
  </si>
  <si>
    <t>ΤΕΧΝΟΛ. ΚΑΤΕΡΓΑΣΙΩΝ</t>
  </si>
  <si>
    <t>ΝΑΥΠΗΓΩΝ ΜΗΧ/ΓΩΝ ΜΗΧΑΝΙΚΩΝ</t>
  </si>
  <si>
    <t>ΘΑΛΑΣΣΙΩΝ ΚΑΤΑΣΚΕΥΩΝ</t>
  </si>
  <si>
    <t>ΜΕΛΕΤΗΣ ΠΛΟΙΟΥ &amp; ΘΑΛ. ΜΕΤΑΦ/ΩΝ</t>
  </si>
  <si>
    <t>ΝΑΥΤΙΚΗΣ &amp; ΘΑΛ. ΥΔΡΟΔΥΝΑΜΙΚΗΣ</t>
  </si>
  <si>
    <t>ΝΑΥΤΙΚΗΣ ΜΗΧΑΝΟΛΟΓΙΑΣ</t>
  </si>
  <si>
    <t>ΠΟΛΙΤΙΚΩΝ ΜΗΧΑΝΙΚΩΝ</t>
  </si>
  <si>
    <t>ΓΕΩΤΕΧΝΙΚΗΣ</t>
  </si>
  <si>
    <t>ΔΟΜΟΣΤΑΤΙΚΗΣ</t>
  </si>
  <si>
    <t>ΜΕΤΑΦΟΡΩΝ &amp; ΣΥΓΚΟΙΝ. ΥΠΟΔΟΜΗΣ</t>
  </si>
  <si>
    <t>ΧΗΜΙΚΩΝ ΜΗΧΑΝΙΚΩΝ</t>
  </si>
  <si>
    <t>ΑΝΑΛ. ΣΧΕΔ. &amp; ΑΝΑΠ. ΔΙΕΡ. ΣΥΣ.</t>
  </si>
  <si>
    <t>ΣΥΝΘ. &amp; ΑΝΑΠΤ. ΒΙΟΜ. ΔΙΕΡΓ/ΩΝ</t>
  </si>
  <si>
    <t>ΧΗΜΙΚΩΝ ΕΠΙΣΤΗΜΩΝ</t>
  </si>
  <si>
    <t>ΣΧΟΛΗ</t>
  </si>
  <si>
    <t>ΤΟΜΕΑΣ</t>
  </si>
  <si>
    <t>ΔΕΠ</t>
  </si>
  <si>
    <t>%ΔΕΠ</t>
  </si>
  <si>
    <t>ΜΕΣΟ %</t>
  </si>
  <si>
    <t>%</t>
  </si>
  <si>
    <t>ΕΣΟΔΑ</t>
  </si>
  <si>
    <t>Στη διάθεση της σχολής</t>
  </si>
  <si>
    <t>ΥΔΑΤ. ΠΟΡΩΝ ΥΔΡ. &amp; ΠΕΡΙΒΑΛΛΟΝΤΟΣ</t>
  </si>
  <si>
    <t>ΑΝΘΡ. &amp; ΚΟΙΝ. ΕΠΙΣΤ. &amp; ΔΙΚΑΙΟΥ</t>
  </si>
  <si>
    <t>ΜΑΘΗΜΑΤΙΚΩΝ</t>
  </si>
  <si>
    <t>ΑΡΧΙΤ. ΓΛΩΣΣΑΣ ΕΠΙΚ.&amp; ΣΧΕΔ.</t>
  </si>
  <si>
    <t>ΑΡΧΙΤΕΚΤΟΝΙΚΟΥ ΣΧΕΔΙΑΣΜΟΥ</t>
  </si>
  <si>
    <t>ΣΗΜΑΤΩΝ ΕΛΕΓΧΟΥ &amp; ΡΟΜΠΟΤΙΚΗΣ</t>
  </si>
  <si>
    <t>ΤΕΛΙΚΟ ΠΡΟΣ ΔΙΑΘΕΣΗ ΠΟΣΟ</t>
  </si>
  <si>
    <t>Κατανομή με αναλογία ΔΕΠ (25%)</t>
  </si>
  <si>
    <t>ΣΥΝΟΛΑ</t>
  </si>
  <si>
    <t>Παράμετροι</t>
  </si>
  <si>
    <t>ΚΡΑΤ. ΥΠΕΡ ΕΜΠ</t>
  </si>
  <si>
    <t>Αριθμός Σχολών</t>
  </si>
  <si>
    <t>Ισοκατανομή (50%)</t>
  </si>
  <si>
    <t>ΙΣΟΚ. 50%</t>
  </si>
  <si>
    <t>ΜΕΡΙΔΙΑ</t>
  </si>
  <si>
    <t>ΗΛ. ΕΦ/ΓΩΝ ΗΛΕΚΤΡΟΟΠΤ. &amp; ΗΛΕΚΤΡ. ΥΛΙΚΩΝ</t>
  </si>
  <si>
    <t>Αναλογικό μερίδιο (25%)</t>
  </si>
  <si>
    <t>Τελικό ποσό
προς διάθεση</t>
  </si>
  <si>
    <t>Ταμειακές
διευκολύνσεις</t>
  </si>
  <si>
    <t>ΣΥΝΟΛΑ
ΣΧΟΛ.</t>
  </si>
  <si>
    <t>ΚΑΤΑΝ.
ΔΕΠ</t>
  </si>
  <si>
    <t xml:space="preserve"> - </t>
  </si>
  <si>
    <t>ΕΠΙΣΤΗΜΗΣ ΚΑΙ ΤΕΧΝΙΚΗΣ ΥΛΙΚΩΝ</t>
  </si>
  <si>
    <t>-</t>
  </si>
  <si>
    <t>Έτος</t>
  </si>
  <si>
    <t>ΠΡΟΓΡΑΜ &amp; ΔΙΑΧ.ΤΕΧΝ.ΕΡΓΩΝ</t>
  </si>
  <si>
    <t>ΚΑΤΑΝΟΜΗ ΠΙΣΤΩΣΕΩΝ (200000 ΕΥΡΩ) ΣΤΙΣ ΣΧΟΛΕΣ - ΤΟΜΕΙΣ
ΔΙΑΘΕΣΗ ΚΟΝΔΥΛΙΩΝ 2023 ΓΙΑ ΕΚΠ. - ΕΡΕΥΝ. - ΑΝΑΠΤ. &amp; ΔΙΟΙΚΗΤΙΚΕΣ ΑΝΑΓΚΕΣ ΤΟΥ ΙΔΡΥΜΑΤΟΣ</t>
  </si>
  <si>
    <t>ΥΠΟΛΟΙΠΟ</t>
  </si>
  <si>
    <t>ΕΠΙΣΤΗΜΗΣ ΚΑΙ ΤΕΧΝΙΚΗΣ</t>
  </si>
</sst>
</file>

<file path=xl/styles.xml><?xml version="1.0" encoding="utf-8"?>
<styleSheet xmlns="http://schemas.openxmlformats.org/spreadsheetml/2006/main">
  <fonts count="10"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i/>
      <u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2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10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4" fontId="0" fillId="0" borderId="0" xfId="0" applyNumberFormat="1"/>
    <xf numFmtId="4" fontId="0" fillId="2" borderId="0" xfId="0" applyNumberFormat="1" applyFill="1"/>
    <xf numFmtId="0" fontId="2" fillId="0" borderId="0" xfId="0" applyFo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0" fillId="0" borderId="2" xfId="0" applyBorder="1"/>
    <xf numFmtId="10" fontId="0" fillId="0" borderId="2" xfId="0" applyNumberFormat="1" applyBorder="1"/>
    <xf numFmtId="4" fontId="0" fillId="0" borderId="2" xfId="0" applyNumberForma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0" fontId="0" fillId="0" borderId="4" xfId="0" applyBorder="1"/>
    <xf numFmtId="0" fontId="0" fillId="0" borderId="3" xfId="0" applyBorder="1"/>
    <xf numFmtId="4" fontId="0" fillId="0" borderId="6" xfId="0" applyNumberFormat="1" applyBorder="1"/>
    <xf numFmtId="4" fontId="0" fillId="0" borderId="7" xfId="0" applyNumberFormat="1" applyBorder="1"/>
    <xf numFmtId="4" fontId="5" fillId="0" borderId="9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4" xfId="0" applyFont="1" applyBorder="1"/>
    <xf numFmtId="4" fontId="5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0" fillId="0" borderId="11" xfId="0" applyNumberFormat="1" applyBorder="1"/>
    <xf numFmtId="4" fontId="0" fillId="0" borderId="8" xfId="0" applyNumberFormat="1" applyBorder="1"/>
    <xf numFmtId="0" fontId="5" fillId="0" borderId="9" xfId="0" applyFont="1" applyBorder="1" applyAlignment="1">
      <alignment horizontal="center"/>
    </xf>
    <xf numFmtId="4" fontId="0" fillId="0" borderId="4" xfId="0" applyNumberFormat="1" applyBorder="1"/>
    <xf numFmtId="4" fontId="0" fillId="2" borderId="4" xfId="0" applyNumberFormat="1" applyFill="1" applyBorder="1"/>
    <xf numFmtId="4" fontId="0" fillId="2" borderId="3" xfId="0" applyNumberFormat="1" applyFill="1" applyBorder="1"/>
    <xf numFmtId="4" fontId="0" fillId="0" borderId="3" xfId="0" applyNumberFormat="1" applyBorder="1"/>
    <xf numFmtId="10" fontId="3" fillId="0" borderId="9" xfId="0" applyNumberFormat="1" applyFont="1" applyBorder="1"/>
    <xf numFmtId="10" fontId="0" fillId="0" borderId="4" xfId="0" applyNumberFormat="1" applyBorder="1"/>
    <xf numFmtId="10" fontId="0" fillId="0" borderId="3" xfId="0" applyNumberFormat="1" applyBorder="1"/>
    <xf numFmtId="0" fontId="6" fillId="0" borderId="0" xfId="0" applyFont="1" applyAlignment="1">
      <alignment horizontal="right"/>
    </xf>
    <xf numFmtId="0" fontId="3" fillId="0" borderId="2" xfId="0" applyFont="1" applyBorder="1"/>
    <xf numFmtId="0" fontId="3" fillId="0" borderId="10" xfId="0" applyFont="1" applyBorder="1"/>
    <xf numFmtId="3" fontId="0" fillId="0" borderId="0" xfId="0" applyNumberFormat="1"/>
    <xf numFmtId="3" fontId="5" fillId="0" borderId="1" xfId="0" applyNumberFormat="1" applyFont="1" applyBorder="1" applyAlignment="1">
      <alignment horizontal="center"/>
    </xf>
    <xf numFmtId="3" fontId="3" fillId="0" borderId="4" xfId="0" applyNumberFormat="1" applyFont="1" applyBorder="1"/>
    <xf numFmtId="3" fontId="0" fillId="2" borderId="4" xfId="0" applyNumberFormat="1" applyFill="1" applyBorder="1"/>
    <xf numFmtId="3" fontId="0" fillId="2" borderId="3" xfId="0" applyNumberFormat="1" applyFill="1" applyBorder="1"/>
    <xf numFmtId="3" fontId="0" fillId="0" borderId="3" xfId="0" applyNumberFormat="1" applyBorder="1"/>
    <xf numFmtId="4" fontId="8" fillId="0" borderId="11" xfId="0" applyNumberFormat="1" applyFont="1" applyBorder="1"/>
    <xf numFmtId="4" fontId="8" fillId="0" borderId="6" xfId="0" applyNumberFormat="1" applyFont="1" applyBorder="1"/>
    <xf numFmtId="4" fontId="8" fillId="0" borderId="0" xfId="0" applyNumberFormat="1" applyFont="1"/>
    <xf numFmtId="4" fontId="5" fillId="0" borderId="1" xfId="0" applyNumberFormat="1" applyFont="1" applyBorder="1" applyAlignment="1">
      <alignment horizontal="center" wrapText="1"/>
    </xf>
    <xf numFmtId="4" fontId="3" fillId="0" borderId="12" xfId="0" applyNumberFormat="1" applyFont="1" applyBorder="1"/>
    <xf numFmtId="0" fontId="0" fillId="0" borderId="6" xfId="0" applyBorder="1"/>
    <xf numFmtId="4" fontId="3" fillId="0" borderId="0" xfId="0" applyNumberFormat="1" applyFont="1"/>
    <xf numFmtId="0" fontId="5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/>
    <xf numFmtId="0" fontId="0" fillId="0" borderId="7" xfId="0" applyBorder="1"/>
    <xf numFmtId="1" fontId="0" fillId="2" borderId="0" xfId="0" applyNumberFormat="1" applyFill="1"/>
    <xf numFmtId="0" fontId="5" fillId="0" borderId="8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13" xfId="0" applyNumberFormat="1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4" fontId="3" fillId="0" borderId="1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/>
    <xf numFmtId="0" fontId="6" fillId="0" borderId="12" xfId="0" applyFont="1" applyBorder="1" applyAlignment="1">
      <alignment horizontal="right"/>
    </xf>
    <xf numFmtId="4" fontId="0" fillId="0" borderId="13" xfId="0" applyNumberFormat="1" applyBorder="1"/>
    <xf numFmtId="4" fontId="3" fillId="0" borderId="13" xfId="0" applyNumberFormat="1" applyFont="1" applyBorder="1"/>
    <xf numFmtId="0" fontId="3" fillId="0" borderId="6" xfId="0" applyFont="1" applyBorder="1"/>
    <xf numFmtId="0" fontId="0" fillId="0" borderId="11" xfId="0" applyBorder="1"/>
    <xf numFmtId="0" fontId="3" fillId="0" borderId="3" xfId="0" applyFont="1" applyBorder="1"/>
    <xf numFmtId="0" fontId="3" fillId="0" borderId="7" xfId="0" applyFont="1" applyBorder="1"/>
    <xf numFmtId="0" fontId="0" fillId="0" borderId="8" xfId="0" applyBorder="1"/>
    <xf numFmtId="4" fontId="3" fillId="0" borderId="11" xfId="0" applyNumberFormat="1" applyFont="1" applyBorder="1"/>
    <xf numFmtId="0" fontId="6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EAF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minekat\AppData\Local\Microsoft\Windows\INetCache\Content.Outlook\TRBIN5Y2\&#933;&#960;&#959;&#955;&#959;&#947;&#953;&#963;&#956;&#972;&#962;%20&#922;&#945;&#964;&#945;&#957;&#959;&#956;&#942;&#962;%20&#945;&#957;&#940;%20&#964;&#956;&#942;&#956;&#945;%20&#954;&#945;&#953;%20&#964;&#959;&#956;&#941;&#945;%202023%20(1-1-22%20&#941;&#969;&#962;%2031-12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Κατανομή"/>
      <sheetName val="Εκτύπωση"/>
    </sheetNames>
    <sheetDataSet>
      <sheetData sheetId="0">
        <row r="3">
          <cell r="M3" t="str">
            <v>ΜΕΡΙΔΙΑ</v>
          </cell>
        </row>
        <row r="4">
          <cell r="M4">
            <v>16449.652777777777</v>
          </cell>
          <cell r="P4">
            <v>23776.453970628976</v>
          </cell>
        </row>
        <row r="5">
          <cell r="M5">
            <v>2305.3053926278376</v>
          </cell>
        </row>
        <row r="6">
          <cell r="M6">
            <v>2670.7499890944327</v>
          </cell>
        </row>
        <row r="7">
          <cell r="M7">
            <v>2283.7238286300098</v>
          </cell>
        </row>
        <row r="8">
          <cell r="M8">
            <v>67.021982498919556</v>
          </cell>
        </row>
        <row r="9">
          <cell r="M9">
            <v>0</v>
          </cell>
        </row>
        <row r="10">
          <cell r="M10">
            <v>16319.444444444445</v>
          </cell>
          <cell r="P10">
            <v>23211.445220680558</v>
          </cell>
        </row>
        <row r="11">
          <cell r="M11">
            <v>1644.5963847344897</v>
          </cell>
        </row>
        <row r="12">
          <cell r="M12">
            <v>3413.4397000525241</v>
          </cell>
        </row>
        <row r="13">
          <cell r="M13">
            <v>696.19485106962702</v>
          </cell>
        </row>
        <row r="14">
          <cell r="M14">
            <v>194.01219912437571</v>
          </cell>
        </row>
        <row r="15">
          <cell r="M15">
            <v>27.763303183078726</v>
          </cell>
        </row>
        <row r="16">
          <cell r="M16">
            <v>915.99433807201922</v>
          </cell>
        </row>
        <row r="17">
          <cell r="M17">
            <v>18272.569444444445</v>
          </cell>
          <cell r="P17">
            <v>25876.521427527332</v>
          </cell>
        </row>
        <row r="18">
          <cell r="M18">
            <v>83.521426032538386</v>
          </cell>
        </row>
        <row r="19">
          <cell r="M19">
            <v>18.293694899954517</v>
          </cell>
        </row>
        <row r="20">
          <cell r="M20">
            <v>35.451160520744651</v>
          </cell>
        </row>
        <row r="21">
          <cell r="M21">
            <v>39.357163870452752</v>
          </cell>
        </row>
        <row r="22">
          <cell r="M22">
            <v>272.31020384474471</v>
          </cell>
        </row>
        <row r="23">
          <cell r="M23">
            <v>2884.9433677158845</v>
          </cell>
        </row>
        <row r="24">
          <cell r="M24">
            <v>4270.0749661985701</v>
          </cell>
        </row>
        <row r="25">
          <cell r="M25">
            <v>17621.527777777777</v>
          </cell>
          <cell r="P25">
            <v>18786.840972237922</v>
          </cell>
        </row>
        <row r="26">
          <cell r="M26">
            <v>224.93795614832217</v>
          </cell>
        </row>
        <row r="27">
          <cell r="M27">
            <v>587.46343449638687</v>
          </cell>
        </row>
        <row r="28">
          <cell r="M28">
            <v>39.993524973406018</v>
          </cell>
        </row>
        <row r="29">
          <cell r="M29">
            <v>312.91827884203161</v>
          </cell>
        </row>
        <row r="30">
          <cell r="M30">
            <v>16970.486111111109</v>
          </cell>
          <cell r="P30">
            <v>31443.788954848213</v>
          </cell>
        </row>
        <row r="31">
          <cell r="M31">
            <v>3490.7258437676724</v>
          </cell>
        </row>
        <row r="32">
          <cell r="M32">
            <v>2488.6121773851119</v>
          </cell>
        </row>
        <row r="33">
          <cell r="M33">
            <v>7518.1181177568069</v>
          </cell>
        </row>
        <row r="34">
          <cell r="M34">
            <v>975.84670482751267</v>
          </cell>
        </row>
        <row r="35">
          <cell r="M35">
            <v>15017.361111111111</v>
          </cell>
          <cell r="P35">
            <v>17486.210412733977</v>
          </cell>
        </row>
        <row r="37">
          <cell r="M37">
            <v>1886.5908876274511</v>
          </cell>
        </row>
        <row r="38">
          <cell r="M38">
            <v>471.11064218829875</v>
          </cell>
        </row>
        <row r="39">
          <cell r="M39">
            <v>103.57801133777545</v>
          </cell>
        </row>
        <row r="40">
          <cell r="M40">
            <v>15538.194444444445</v>
          </cell>
          <cell r="P40">
            <v>20348.858379786074</v>
          </cell>
        </row>
        <row r="41">
          <cell r="M41">
            <v>692.19551304161041</v>
          </cell>
        </row>
        <row r="42">
          <cell r="M42">
            <v>650.43906109508941</v>
          </cell>
        </row>
        <row r="43">
          <cell r="M43">
            <v>3468.0293612049281</v>
          </cell>
        </row>
        <row r="44">
          <cell r="M44">
            <v>13975.694444444445</v>
          </cell>
          <cell r="P44">
            <v>16822.497669525143</v>
          </cell>
        </row>
        <row r="45">
          <cell r="M45">
            <v>9.2964112657021616</v>
          </cell>
        </row>
        <row r="46">
          <cell r="M46">
            <v>1544.803950223516</v>
          </cell>
        </row>
        <row r="47">
          <cell r="M47">
            <v>211.35734473810555</v>
          </cell>
        </row>
        <row r="48">
          <cell r="M48">
            <v>127.36565162786654</v>
          </cell>
        </row>
        <row r="49">
          <cell r="M49">
            <v>953.97986722550763</v>
          </cell>
        </row>
        <row r="50">
          <cell r="M50">
            <v>19835.069444444445</v>
          </cell>
          <cell r="P50">
            <v>22247.382992031791</v>
          </cell>
        </row>
        <row r="51">
          <cell r="M51">
            <v>2031.541556652425</v>
          </cell>
        </row>
        <row r="52">
          <cell r="M52">
            <v>182.1517920962149</v>
          </cell>
        </row>
        <row r="53">
          <cell r="M53">
            <v>175.64088499226523</v>
          </cell>
        </row>
        <row r="54">
          <cell r="M54">
            <v>22.979313846441958</v>
          </cell>
        </row>
        <row r="56">
          <cell r="M56">
            <v>200000</v>
          </cell>
          <cell r="O56">
            <v>0</v>
          </cell>
          <cell r="P56">
            <v>200000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showWhiteSpace="0" topLeftCell="A70" zoomScale="110" zoomScaleNormal="110" workbookViewId="0">
      <selection sqref="A1:P1"/>
    </sheetView>
  </sheetViews>
  <sheetFormatPr defaultRowHeight="12"/>
  <cols>
    <col min="1" max="1" width="16.33203125" style="2" customWidth="1"/>
    <col min="2" max="2" width="36.33203125" style="2" customWidth="1"/>
    <col min="3" max="3" width="15.33203125" style="4" customWidth="1"/>
    <col min="4" max="4" width="8.83203125" bestFit="1" customWidth="1"/>
    <col min="5" max="5" width="15.33203125" style="4" customWidth="1"/>
    <col min="6" max="6" width="8.83203125" customWidth="1"/>
    <col min="7" max="7" width="10.1640625" customWidth="1"/>
    <col min="8" max="8" width="10.6640625" style="4" bestFit="1" customWidth="1"/>
    <col min="9" max="9" width="12.5" style="4" customWidth="1"/>
    <col min="10" max="10" width="7.33203125" style="39" bestFit="1" customWidth="1"/>
    <col min="11" max="11" width="8.83203125" style="1" bestFit="1" customWidth="1"/>
    <col min="12" max="12" width="10.83203125" style="4" customWidth="1"/>
    <col min="13" max="13" width="13" style="4" customWidth="1"/>
    <col min="14" max="14" width="12.1640625" style="4" customWidth="1"/>
    <col min="15" max="15" width="9.33203125" customWidth="1"/>
    <col min="16" max="16" width="15.6640625" bestFit="1" customWidth="1"/>
  </cols>
  <sheetData>
    <row r="1" spans="1:16" ht="50.45" customHeight="1">
      <c r="A1" s="67" t="str">
        <f>CONCATENATE("ΚΑΤΑΝΟΜΗ ΠΙΣΤΩΣΕΩΝ (" &amp; C58 &amp; " ΕΥΡΩ) ΣΤΙΣ ΣΧΟΛΕΣ - ΤΟΜΕΙΣ
ΔΙΑΘΕΣΗ ΚΟΝΔΥΛΙΩΝ " &amp; C63 &amp; " ΓΙΑ ΕΚΠ. - ΕΡΕΥΝ. - ΑΝΑΠΤ. &amp; ΔΙΟΙΚΗΤΙΚΕΣ ΑΝΑΓΚΕΣ ΤΟΥ ΙΔΡΥΜΑΤΟΣ")</f>
        <v>ΚΑΤΑΝΟΜΗ ΠΙΣΤΩΣΕΩΝ (200000 ΕΥΡΩ) ΣΤΙΣ ΣΧΟΛΕΣ - ΤΟΜΕΙΣ
ΔΙΑΘΕΣΗ ΚΟΝΔΥΛΙΩΝ 2023 ΓΙΑ ΕΚΠ. - ΕΡΕΥΝ. - ΑΝΑΠΤ. &amp; ΔΙΟΙΚΗΤΙΚΕΣ ΑΝΑΓΚΕΣ ΤΟΥ ΙΔΡΥΜΑΤΟΣ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>
      <c r="A2" s="37"/>
    </row>
    <row r="3" spans="1:16" s="6" customFormat="1" ht="60">
      <c r="A3" s="58" t="s">
        <v>40</v>
      </c>
      <c r="B3" s="28" t="s">
        <v>41</v>
      </c>
      <c r="C3" s="8" t="s">
        <v>46</v>
      </c>
      <c r="D3" s="28" t="s">
        <v>45</v>
      </c>
      <c r="E3" s="48" t="s">
        <v>58</v>
      </c>
      <c r="F3" s="28" t="s">
        <v>45</v>
      </c>
      <c r="G3" s="7" t="s">
        <v>44</v>
      </c>
      <c r="H3" s="19" t="s">
        <v>62</v>
      </c>
      <c r="I3" s="8" t="s">
        <v>61</v>
      </c>
      <c r="J3" s="40" t="s">
        <v>42</v>
      </c>
      <c r="K3" s="9" t="s">
        <v>43</v>
      </c>
      <c r="L3" s="48" t="s">
        <v>68</v>
      </c>
      <c r="M3" s="22" t="str">
        <f t="shared" ref="M3:M54" si="0">H3</f>
        <v>ΜΕΡΙΔΙΑ</v>
      </c>
      <c r="N3" s="48" t="s">
        <v>67</v>
      </c>
      <c r="O3" s="53" t="s">
        <v>66</v>
      </c>
      <c r="P3" s="52" t="s">
        <v>65</v>
      </c>
    </row>
    <row r="4" spans="1:16" ht="24">
      <c r="A4" s="59" t="s">
        <v>32</v>
      </c>
      <c r="B4" s="36" t="s">
        <v>47</v>
      </c>
      <c r="C4" s="29"/>
      <c r="E4" s="29"/>
      <c r="G4" s="15"/>
      <c r="I4" s="45">
        <f>$C$60/$C$62</f>
        <v>11111.111111111111</v>
      </c>
      <c r="J4" s="41">
        <f>SUM(J5:J9)</f>
        <v>41</v>
      </c>
      <c r="K4" s="1">
        <f>J4/$J$56</f>
        <v>0.10677083333333333</v>
      </c>
      <c r="L4" s="46">
        <f>$C$61*K4</f>
        <v>5338.5416666666661</v>
      </c>
      <c r="M4" s="47">
        <f>I4+L4</f>
        <v>16449.652777777777</v>
      </c>
      <c r="N4" s="24">
        <f>SUM(M4:M9)</f>
        <v>23776.453970628976</v>
      </c>
      <c r="O4" s="62"/>
      <c r="P4" s="49">
        <f>N4-O4</f>
        <v>23776.453970628976</v>
      </c>
    </row>
    <row r="5" spans="1:16">
      <c r="A5" s="59"/>
      <c r="B5" s="2" t="s">
        <v>34</v>
      </c>
      <c r="C5" s="30">
        <v>2543112.52</v>
      </c>
      <c r="D5" s="1">
        <f>C5/$C$56</f>
        <v>3.2683790531383441E-2</v>
      </c>
      <c r="E5" s="30">
        <v>190063.1</v>
      </c>
      <c r="F5" s="1">
        <f>E5/$E$56</f>
        <v>5.9528425173730054E-2</v>
      </c>
      <c r="G5" s="34">
        <f>AVERAGE(D5,F5)</f>
        <v>4.6106107852556748E-2</v>
      </c>
      <c r="H5" s="4">
        <f>G5*$C$59</f>
        <v>2305.3053926278376</v>
      </c>
      <c r="I5" s="26"/>
      <c r="J5" s="42">
        <v>17</v>
      </c>
      <c r="L5" s="17"/>
      <c r="M5" s="4">
        <f>H5</f>
        <v>2305.3053926278376</v>
      </c>
      <c r="N5" s="24"/>
      <c r="O5" s="63"/>
      <c r="P5" s="50"/>
    </row>
    <row r="6" spans="1:16">
      <c r="A6" s="59"/>
      <c r="B6" s="2" t="s">
        <v>48</v>
      </c>
      <c r="C6" s="30">
        <v>3493113.15</v>
      </c>
      <c r="D6" s="1">
        <f>C6/$C$56</f>
        <v>4.4893089707655161E-2</v>
      </c>
      <c r="E6" s="30">
        <v>197752.94</v>
      </c>
      <c r="F6" s="1">
        <f>E6/$E$56</f>
        <v>6.1936909856122144E-2</v>
      </c>
      <c r="G6" s="34">
        <f>AVERAGE(D6,F6)</f>
        <v>5.3414999781888656E-2</v>
      </c>
      <c r="H6" s="4">
        <f>G6*$C$59</f>
        <v>2670.7499890944327</v>
      </c>
      <c r="I6" s="26"/>
      <c r="J6" s="42">
        <v>11</v>
      </c>
      <c r="L6" s="17"/>
      <c r="M6" s="4">
        <f>H6</f>
        <v>2670.7499890944327</v>
      </c>
      <c r="N6" s="24"/>
      <c r="O6" s="63"/>
      <c r="P6" s="50"/>
    </row>
    <row r="7" spans="1:16">
      <c r="A7" s="59"/>
      <c r="B7" s="2" t="s">
        <v>35</v>
      </c>
      <c r="C7" s="30">
        <v>2245043.6800000002</v>
      </c>
      <c r="D7" s="1">
        <f>C7/$C$56</f>
        <v>2.885304397421088E-2</v>
      </c>
      <c r="E7" s="30">
        <v>199537.72</v>
      </c>
      <c r="F7" s="1">
        <f>E7/$E$56</f>
        <v>6.2495909170989516E-2</v>
      </c>
      <c r="G7" s="34">
        <f>AVERAGE(D7,F7)</f>
        <v>4.5674476572600195E-2</v>
      </c>
      <c r="H7" s="4">
        <f>G7*$C$59</f>
        <v>2283.7238286300098</v>
      </c>
      <c r="I7" s="26"/>
      <c r="J7" s="42">
        <v>7</v>
      </c>
      <c r="L7" s="17"/>
      <c r="M7" s="4">
        <f>H7</f>
        <v>2283.7238286300098</v>
      </c>
      <c r="N7" s="24"/>
      <c r="O7" s="63"/>
      <c r="P7" s="50"/>
    </row>
    <row r="8" spans="1:16">
      <c r="A8" s="59"/>
      <c r="B8" s="2" t="s">
        <v>33</v>
      </c>
      <c r="C8" s="30">
        <v>70352.850000000006</v>
      </c>
      <c r="D8" s="1">
        <f>C8/$C$56</f>
        <v>9.0416676202979796E-4</v>
      </c>
      <c r="E8" s="30">
        <v>5672.71</v>
      </c>
      <c r="F8" s="1">
        <f>E8/$E$56</f>
        <v>1.7767125379269842E-3</v>
      </c>
      <c r="G8" s="34">
        <f t="shared" ref="G8" si="1">AVERAGE(D8,F8)</f>
        <v>1.3404396499783911E-3</v>
      </c>
      <c r="H8" s="4">
        <f>G8*$C$59</f>
        <v>67.021982498919556</v>
      </c>
      <c r="I8" s="26"/>
      <c r="J8" s="42">
        <v>6</v>
      </c>
      <c r="L8" s="17"/>
      <c r="M8" s="4">
        <f>H8</f>
        <v>67.021982498919556</v>
      </c>
      <c r="N8" s="21"/>
      <c r="O8" s="63"/>
      <c r="P8" s="50"/>
    </row>
    <row r="9" spans="1:16">
      <c r="A9" s="60"/>
      <c r="B9" s="37" t="s">
        <v>73</v>
      </c>
      <c r="C9" s="31"/>
      <c r="D9" s="11">
        <f>C9/$C$56</f>
        <v>0</v>
      </c>
      <c r="E9" s="31"/>
      <c r="F9" s="11">
        <f>E9/$E$56</f>
        <v>0</v>
      </c>
      <c r="G9" s="35">
        <f t="shared" ref="G9" si="2">AVERAGE(D9,F9)</f>
        <v>0</v>
      </c>
      <c r="H9" s="12">
        <f>G9*$C$59</f>
        <v>0</v>
      </c>
      <c r="I9" s="27"/>
      <c r="J9" s="43"/>
      <c r="K9" s="11"/>
      <c r="L9" s="18"/>
      <c r="M9" s="12">
        <f>H9</f>
        <v>0</v>
      </c>
      <c r="N9" s="25"/>
      <c r="O9" s="63"/>
      <c r="P9" s="50"/>
    </row>
    <row r="10" spans="1:16" ht="24">
      <c r="A10" s="59" t="s">
        <v>20</v>
      </c>
      <c r="B10" s="36" t="s">
        <v>47</v>
      </c>
      <c r="C10" s="29"/>
      <c r="E10" s="29"/>
      <c r="G10" s="15"/>
      <c r="I10" s="45">
        <f>$C$60/$C$62</f>
        <v>11111.111111111111</v>
      </c>
      <c r="J10" s="41">
        <f>SUM(J11:J16)</f>
        <v>40</v>
      </c>
      <c r="K10" s="1">
        <f>J10/$J$56</f>
        <v>0.10416666666666667</v>
      </c>
      <c r="L10" s="46">
        <f>$C$61*K10</f>
        <v>5208.3333333333339</v>
      </c>
      <c r="M10" s="47">
        <f>I10+L10</f>
        <v>16319.444444444445</v>
      </c>
      <c r="N10" s="24">
        <f>SUM(M10:M16)</f>
        <v>23211.445220680558</v>
      </c>
      <c r="O10" s="62"/>
      <c r="P10" s="49">
        <f>N10-O10</f>
        <v>23211.445220680558</v>
      </c>
    </row>
    <row r="11" spans="1:16">
      <c r="A11" s="59"/>
      <c r="B11" s="2" t="s">
        <v>25</v>
      </c>
      <c r="C11" s="30">
        <v>2200229.65</v>
      </c>
      <c r="D11" s="1">
        <f t="shared" ref="D11:D16" si="3">C11/$C$56</f>
        <v>2.8277099198716973E-2</v>
      </c>
      <c r="E11" s="30">
        <v>119752.04</v>
      </c>
      <c r="F11" s="1">
        <f t="shared" ref="F11:F16" si="4">E11/$E$56</f>
        <v>3.7506756190662613E-2</v>
      </c>
      <c r="G11" s="34">
        <f>AVERAGE(D11,F11)</f>
        <v>3.2891927694689793E-2</v>
      </c>
      <c r="H11" s="4">
        <f t="shared" ref="H11:H16" si="5">G11*$C$59</f>
        <v>1644.5963847344897</v>
      </c>
      <c r="I11" s="26"/>
      <c r="J11" s="42">
        <v>9</v>
      </c>
      <c r="L11" s="17"/>
      <c r="M11" s="4">
        <f t="shared" ref="M11:M16" si="6">H11</f>
        <v>1644.5963847344897</v>
      </c>
      <c r="N11" s="24"/>
      <c r="O11" s="63"/>
      <c r="P11" s="50"/>
    </row>
    <row r="12" spans="1:16">
      <c r="A12" s="59"/>
      <c r="B12" s="2" t="s">
        <v>22</v>
      </c>
      <c r="C12" s="30">
        <v>4999028.28</v>
      </c>
      <c r="D12" s="1">
        <f t="shared" si="3"/>
        <v>6.4246938300623072E-2</v>
      </c>
      <c r="E12" s="30">
        <v>230810.49</v>
      </c>
      <c r="F12" s="1">
        <f t="shared" si="4"/>
        <v>7.2290649701477916E-2</v>
      </c>
      <c r="G12" s="34">
        <f t="shared" ref="G12:G15" si="7">AVERAGE(D12,F12)</f>
        <v>6.8268794001050487E-2</v>
      </c>
      <c r="H12" s="4">
        <f t="shared" si="5"/>
        <v>3413.4397000525241</v>
      </c>
      <c r="I12" s="26"/>
      <c r="J12" s="42">
        <v>7</v>
      </c>
      <c r="L12" s="17"/>
      <c r="M12" s="4">
        <f t="shared" si="6"/>
        <v>3413.4397000525241</v>
      </c>
      <c r="N12" s="24"/>
      <c r="O12" s="63"/>
      <c r="P12" s="50"/>
    </row>
    <row r="13" spans="1:16">
      <c r="A13" s="59"/>
      <c r="B13" s="2" t="s">
        <v>23</v>
      </c>
      <c r="C13" s="30">
        <v>680018.18</v>
      </c>
      <c r="D13" s="1">
        <f t="shared" si="3"/>
        <v>8.7395156831883321E-3</v>
      </c>
      <c r="E13" s="30">
        <v>61009.15</v>
      </c>
      <c r="F13" s="1">
        <f t="shared" si="4"/>
        <v>1.9108278359596748E-2</v>
      </c>
      <c r="G13" s="34">
        <f>AVERAGE(D13,F13)</f>
        <v>1.392389702139254E-2</v>
      </c>
      <c r="H13" s="4">
        <f t="shared" si="5"/>
        <v>696.19485106962702</v>
      </c>
      <c r="I13" s="26"/>
      <c r="J13" s="42">
        <v>8</v>
      </c>
      <c r="L13" s="17"/>
      <c r="M13" s="4">
        <f t="shared" si="6"/>
        <v>696.19485106962702</v>
      </c>
      <c r="N13" s="24"/>
      <c r="O13" s="63"/>
      <c r="P13" s="50"/>
    </row>
    <row r="14" spans="1:16">
      <c r="A14" s="59"/>
      <c r="B14" s="2" t="s">
        <v>26</v>
      </c>
      <c r="C14" s="30">
        <v>241313.91</v>
      </c>
      <c r="D14" s="1">
        <f t="shared" si="3"/>
        <v>3.1013387039395004E-3</v>
      </c>
      <c r="E14" s="30">
        <v>14875.79</v>
      </c>
      <c r="F14" s="1">
        <f t="shared" si="4"/>
        <v>4.6591492610355287E-3</v>
      </c>
      <c r="G14" s="34">
        <f>AVERAGE(D14,F14)</f>
        <v>3.8802439824875143E-3</v>
      </c>
      <c r="H14" s="4">
        <f t="shared" si="5"/>
        <v>194.01219912437571</v>
      </c>
      <c r="I14" s="26"/>
      <c r="J14" s="42">
        <v>4</v>
      </c>
      <c r="L14" s="17"/>
      <c r="M14" s="4">
        <f t="shared" si="6"/>
        <v>194.01219912437571</v>
      </c>
      <c r="N14" s="24"/>
      <c r="O14" s="63"/>
      <c r="P14" s="50"/>
    </row>
    <row r="15" spans="1:16">
      <c r="A15" s="59"/>
      <c r="B15" s="2" t="s">
        <v>24</v>
      </c>
      <c r="C15" s="30">
        <v>29140</v>
      </c>
      <c r="D15" s="1">
        <f t="shared" si="3"/>
        <v>3.7450393900955413E-4</v>
      </c>
      <c r="E15" s="30">
        <v>2350</v>
      </c>
      <c r="F15" s="1">
        <f t="shared" si="4"/>
        <v>7.3602818831359487E-4</v>
      </c>
      <c r="G15" s="34">
        <f t="shared" si="7"/>
        <v>5.552660636615745E-4</v>
      </c>
      <c r="H15" s="4">
        <f t="shared" si="5"/>
        <v>27.763303183078726</v>
      </c>
      <c r="I15" s="26"/>
      <c r="J15" s="42">
        <v>4</v>
      </c>
      <c r="L15" s="17"/>
      <c r="M15" s="4">
        <f t="shared" si="6"/>
        <v>27.763303183078726</v>
      </c>
      <c r="N15" s="24"/>
      <c r="O15" s="63"/>
      <c r="P15" s="50"/>
    </row>
    <row r="16" spans="1:16">
      <c r="A16" s="60"/>
      <c r="B16" s="37" t="s">
        <v>21</v>
      </c>
      <c r="C16" s="31">
        <v>1871553.66</v>
      </c>
      <c r="D16" s="11">
        <f t="shared" si="3"/>
        <v>2.4052993058948105E-2</v>
      </c>
      <c r="E16" s="31">
        <v>40187.230000000003</v>
      </c>
      <c r="F16" s="11">
        <f t="shared" si="4"/>
        <v>1.258678046393266E-2</v>
      </c>
      <c r="G16" s="35">
        <f>AVERAGE(D16,F16)</f>
        <v>1.8319886761440383E-2</v>
      </c>
      <c r="H16" s="12">
        <f t="shared" si="5"/>
        <v>915.99433807201922</v>
      </c>
      <c r="I16" s="27"/>
      <c r="J16" s="43">
        <v>8</v>
      </c>
      <c r="K16" s="11"/>
      <c r="L16" s="18"/>
      <c r="M16" s="12">
        <f t="shared" si="6"/>
        <v>915.99433807201922</v>
      </c>
      <c r="N16" s="25"/>
      <c r="O16" s="63"/>
      <c r="P16" s="50"/>
    </row>
    <row r="17" spans="1:18" ht="24">
      <c r="A17" s="59" t="s">
        <v>10</v>
      </c>
      <c r="B17" s="36" t="s">
        <v>47</v>
      </c>
      <c r="C17" s="29"/>
      <c r="E17" s="29"/>
      <c r="G17" s="15"/>
      <c r="I17" s="45">
        <f>$C$60/$C$62</f>
        <v>11111.111111111111</v>
      </c>
      <c r="J17" s="41">
        <f>SUM(J18:J24)</f>
        <v>55</v>
      </c>
      <c r="K17" s="1">
        <f>J17/$J$56</f>
        <v>0.14322916666666666</v>
      </c>
      <c r="L17" s="46">
        <f>$C$61*K17</f>
        <v>7161.458333333333</v>
      </c>
      <c r="M17" s="47">
        <f>I17+L17</f>
        <v>18272.569444444445</v>
      </c>
      <c r="N17" s="24">
        <f>SUM(M17:M24)</f>
        <v>25876.521427527332</v>
      </c>
      <c r="O17" s="62"/>
      <c r="P17" s="49">
        <f>N17-O17</f>
        <v>25876.521427527332</v>
      </c>
    </row>
    <row r="18" spans="1:18">
      <c r="A18" s="59"/>
      <c r="B18" s="2" t="s">
        <v>13</v>
      </c>
      <c r="C18" s="30">
        <v>209973.96</v>
      </c>
      <c r="D18" s="1">
        <f t="shared" ref="D18:D24" si="8">C18/$C$56</f>
        <v>2.6985612597609661E-3</v>
      </c>
      <c r="E18" s="30">
        <v>2050.73</v>
      </c>
      <c r="F18" s="1">
        <f t="shared" ref="F18:F24" si="9">E18/$E$56</f>
        <v>6.4229578154056954E-4</v>
      </c>
      <c r="G18" s="34">
        <f>AVERAGE(D18,F18)</f>
        <v>1.6704285206507678E-3</v>
      </c>
      <c r="H18" s="4">
        <f t="shared" ref="H18:H24" si="10">G18*$C$59</f>
        <v>83.521426032538386</v>
      </c>
      <c r="I18" s="26"/>
      <c r="J18" s="42">
        <v>7</v>
      </c>
      <c r="L18" s="17"/>
      <c r="M18" s="4">
        <f t="shared" ref="M18:M24" si="11">H18</f>
        <v>83.521426032538386</v>
      </c>
      <c r="N18" s="24"/>
      <c r="O18" s="63"/>
      <c r="P18" s="50"/>
    </row>
    <row r="19" spans="1:18">
      <c r="A19" s="59"/>
      <c r="B19" s="2" t="s">
        <v>63</v>
      </c>
      <c r="C19" s="30">
        <v>56937</v>
      </c>
      <c r="D19" s="1">
        <f t="shared" si="8"/>
        <v>7.317477959981806E-4</v>
      </c>
      <c r="E19" s="30"/>
      <c r="F19" s="1">
        <f t="shared" si="9"/>
        <v>0</v>
      </c>
      <c r="G19" s="34">
        <f t="shared" ref="G19:G22" si="12">AVERAGE(D19,F19)</f>
        <v>3.658738979990903E-4</v>
      </c>
      <c r="H19" s="4">
        <f t="shared" si="10"/>
        <v>18.293694899954517</v>
      </c>
      <c r="I19" s="26"/>
      <c r="J19" s="42">
        <v>2</v>
      </c>
      <c r="L19" s="17"/>
      <c r="M19" s="4">
        <f t="shared" si="11"/>
        <v>18.293694899954517</v>
      </c>
      <c r="N19" s="24"/>
      <c r="O19" s="63"/>
      <c r="P19" s="50"/>
    </row>
    <row r="20" spans="1:18">
      <c r="A20" s="59"/>
      <c r="B20" s="2" t="s">
        <v>14</v>
      </c>
      <c r="C20" s="30">
        <v>53708.5</v>
      </c>
      <c r="D20" s="1">
        <f t="shared" si="8"/>
        <v>6.9025548415561553E-4</v>
      </c>
      <c r="E20" s="30">
        <v>2323.6999999999998</v>
      </c>
      <c r="F20" s="1">
        <f t="shared" si="9"/>
        <v>7.2779093667417038E-4</v>
      </c>
      <c r="G20" s="34">
        <f>AVERAGE(D20,F20)</f>
        <v>7.0902321041489301E-4</v>
      </c>
      <c r="H20" s="4">
        <f t="shared" si="10"/>
        <v>35.451160520744651</v>
      </c>
      <c r="I20" s="26"/>
      <c r="J20" s="42">
        <v>9</v>
      </c>
      <c r="L20" s="17"/>
      <c r="M20" s="4">
        <f t="shared" si="11"/>
        <v>35.451160520744651</v>
      </c>
      <c r="N20" s="24"/>
      <c r="O20" s="63"/>
      <c r="P20" s="50"/>
    </row>
    <row r="21" spans="1:18">
      <c r="A21" s="59"/>
      <c r="B21" s="2" t="s">
        <v>53</v>
      </c>
      <c r="C21" s="30">
        <v>122494.6</v>
      </c>
      <c r="D21" s="1">
        <f t="shared" si="8"/>
        <v>1.5742865548181101E-3</v>
      </c>
      <c r="E21" s="30"/>
      <c r="F21" s="1">
        <f t="shared" si="9"/>
        <v>0</v>
      </c>
      <c r="G21" s="34">
        <f t="shared" si="12"/>
        <v>7.8714327740905506E-4</v>
      </c>
      <c r="H21" s="4">
        <f t="shared" si="10"/>
        <v>39.357163870452752</v>
      </c>
      <c r="I21" s="26"/>
      <c r="J21" s="42">
        <v>5</v>
      </c>
      <c r="L21" s="17"/>
      <c r="M21" s="4">
        <f t="shared" si="11"/>
        <v>39.357163870452752</v>
      </c>
      <c r="N21" s="24"/>
      <c r="O21" s="63"/>
      <c r="P21" s="50"/>
    </row>
    <row r="22" spans="1:18">
      <c r="A22" s="59"/>
      <c r="B22" s="2" t="s">
        <v>15</v>
      </c>
      <c r="C22" s="30">
        <v>363243.66</v>
      </c>
      <c r="D22" s="1">
        <f t="shared" si="8"/>
        <v>4.6683658713193958E-3</v>
      </c>
      <c r="E22" s="30">
        <v>19872.2</v>
      </c>
      <c r="F22" s="1">
        <f t="shared" si="9"/>
        <v>6.2240422824703916E-3</v>
      </c>
      <c r="G22" s="34">
        <f t="shared" si="12"/>
        <v>5.4462040768948937E-3</v>
      </c>
      <c r="H22" s="4">
        <f t="shared" si="10"/>
        <v>272.31020384474471</v>
      </c>
      <c r="I22" s="26"/>
      <c r="J22" s="42">
        <v>15</v>
      </c>
      <c r="L22" s="17"/>
      <c r="M22" s="4">
        <f t="shared" si="11"/>
        <v>272.31020384474471</v>
      </c>
      <c r="N22" s="24"/>
      <c r="O22" s="63"/>
      <c r="P22" s="50"/>
    </row>
    <row r="23" spans="1:18">
      <c r="A23" s="59"/>
      <c r="B23" s="2" t="s">
        <v>11</v>
      </c>
      <c r="C23" s="30">
        <v>7346777.9500000002</v>
      </c>
      <c r="D23" s="1">
        <f t="shared" si="8"/>
        <v>9.4419947882756941E-2</v>
      </c>
      <c r="E23" s="30">
        <v>66978.14</v>
      </c>
      <c r="F23" s="1">
        <f t="shared" si="9"/>
        <v>2.0977786825878433E-2</v>
      </c>
      <c r="G23" s="34">
        <f>AVERAGE(D23,F23)</f>
        <v>5.7698867354317687E-2</v>
      </c>
      <c r="H23" s="4">
        <f t="shared" si="10"/>
        <v>2884.9433677158845</v>
      </c>
      <c r="I23" s="26"/>
      <c r="J23" s="42">
        <v>11</v>
      </c>
      <c r="L23" s="17"/>
      <c r="M23" s="4">
        <f t="shared" si="11"/>
        <v>2884.9433677158845</v>
      </c>
      <c r="N23" s="24"/>
      <c r="O23" s="63"/>
      <c r="P23" s="50"/>
    </row>
    <row r="24" spans="1:18">
      <c r="A24" s="60"/>
      <c r="B24" s="37" t="s">
        <v>12</v>
      </c>
      <c r="C24" s="31">
        <v>7313829.8600000003</v>
      </c>
      <c r="D24" s="11">
        <f t="shared" si="8"/>
        <v>9.3996502807676588E-2</v>
      </c>
      <c r="E24" s="31">
        <v>245228.74</v>
      </c>
      <c r="F24" s="11">
        <f t="shared" si="9"/>
        <v>7.6806495840266206E-2</v>
      </c>
      <c r="G24" s="35">
        <f>AVERAGE(D24,F24)</f>
        <v>8.5401499323971397E-2</v>
      </c>
      <c r="H24" s="12">
        <f t="shared" si="10"/>
        <v>4270.0749661985701</v>
      </c>
      <c r="I24" s="27"/>
      <c r="J24" s="43">
        <v>6</v>
      </c>
      <c r="K24" s="11"/>
      <c r="L24" s="18"/>
      <c r="M24" s="12">
        <f t="shared" si="11"/>
        <v>4270.0749661985701</v>
      </c>
      <c r="N24" s="25"/>
      <c r="O24" s="63"/>
      <c r="P24" s="50"/>
    </row>
    <row r="25" spans="1:18" ht="24">
      <c r="A25" s="59" t="s">
        <v>4</v>
      </c>
      <c r="B25" s="36" t="s">
        <v>47</v>
      </c>
      <c r="C25" s="29"/>
      <c r="E25" s="29"/>
      <c r="F25" s="1"/>
      <c r="G25" s="15"/>
      <c r="I25" s="45">
        <f>$C$60/$C$62</f>
        <v>11111.111111111111</v>
      </c>
      <c r="J25" s="41">
        <f>SUM(J26:J29)</f>
        <v>50</v>
      </c>
      <c r="K25" s="1">
        <f>J25/$J$56</f>
        <v>0.13020833333333334</v>
      </c>
      <c r="L25" s="46">
        <f>$C$61*K25</f>
        <v>6510.416666666667</v>
      </c>
      <c r="M25" s="47">
        <f>I25+L25</f>
        <v>17621.527777777777</v>
      </c>
      <c r="N25" s="24">
        <f>SUM(M25:M29)</f>
        <v>18786.840972237922</v>
      </c>
      <c r="O25" s="62"/>
      <c r="P25" s="49">
        <f>N25-O25</f>
        <v>18786.840972237922</v>
      </c>
    </row>
    <row r="26" spans="1:18">
      <c r="A26" s="59"/>
      <c r="B26" s="2" t="s">
        <v>52</v>
      </c>
      <c r="C26" s="30">
        <v>337334</v>
      </c>
      <c r="D26" s="1">
        <f>C26/$C$56</f>
        <v>4.3353778916214456E-3</v>
      </c>
      <c r="E26" s="30">
        <v>14885.34</v>
      </c>
      <c r="F26" s="1">
        <f>E26/$E$56</f>
        <v>4.6621403543114408E-3</v>
      </c>
      <c r="G26" s="34">
        <f>AVERAGE(D26,F26)</f>
        <v>4.4987591229664432E-3</v>
      </c>
      <c r="H26" s="4">
        <f>G26*$C$59</f>
        <v>224.93795614832217</v>
      </c>
      <c r="I26" s="26"/>
      <c r="J26" s="42">
        <v>21</v>
      </c>
      <c r="L26" s="17"/>
      <c r="M26" s="4">
        <f>H26</f>
        <v>224.93795614832217</v>
      </c>
      <c r="N26" s="24"/>
      <c r="O26" s="63"/>
      <c r="P26" s="50"/>
    </row>
    <row r="27" spans="1:18">
      <c r="A27" s="59"/>
      <c r="B27" s="2" t="s">
        <v>5</v>
      </c>
      <c r="C27" s="30">
        <v>835113.02</v>
      </c>
      <c r="D27" s="1">
        <f>C27/$C$56</f>
        <v>1.0732776784768859E-2</v>
      </c>
      <c r="E27" s="30">
        <v>40758.68</v>
      </c>
      <c r="F27" s="1">
        <f>E27/$E$56</f>
        <v>1.2765760595086618E-2</v>
      </c>
      <c r="G27" s="34">
        <f>AVERAGE(D27,F27)</f>
        <v>1.1749268689927738E-2</v>
      </c>
      <c r="H27" s="4">
        <f>G27*$C$59</f>
        <v>587.46343449638687</v>
      </c>
      <c r="I27" s="26"/>
      <c r="J27" s="42">
        <v>10</v>
      </c>
      <c r="L27" s="17"/>
      <c r="M27" s="4">
        <f>H27</f>
        <v>587.46343449638687</v>
      </c>
      <c r="N27" s="24"/>
      <c r="O27" s="63"/>
      <c r="P27" s="50"/>
      <c r="R27" s="51"/>
    </row>
    <row r="28" spans="1:18">
      <c r="A28" s="59"/>
      <c r="B28" s="2" t="s">
        <v>51</v>
      </c>
      <c r="C28" s="30">
        <v>124475.2</v>
      </c>
      <c r="D28" s="1">
        <f>C28/$C$56</f>
        <v>1.5997409989362407E-3</v>
      </c>
      <c r="E28" s="30"/>
      <c r="F28" s="1">
        <f>E28/$E$56</f>
        <v>0</v>
      </c>
      <c r="G28" s="34">
        <f t="shared" ref="G28" si="13">AVERAGE(D28,F28)</f>
        <v>7.9987049946812034E-4</v>
      </c>
      <c r="H28" s="4">
        <f>G28*$C$59</f>
        <v>39.993524973406018</v>
      </c>
      <c r="I28" s="26"/>
      <c r="J28" s="42">
        <v>11</v>
      </c>
      <c r="L28" s="17"/>
      <c r="M28" s="4">
        <f>H28</f>
        <v>39.993524973406018</v>
      </c>
      <c r="N28" s="24"/>
      <c r="O28" s="63"/>
      <c r="P28" s="50"/>
    </row>
    <row r="29" spans="1:18">
      <c r="A29" s="60"/>
      <c r="B29" s="37" t="s">
        <v>6</v>
      </c>
      <c r="C29" s="31">
        <v>341316.51</v>
      </c>
      <c r="D29" s="11">
        <f>C29/$C$56</f>
        <v>4.3865606535344499E-3</v>
      </c>
      <c r="E29" s="31">
        <v>25958.11</v>
      </c>
      <c r="F29" s="11">
        <f>E29/$E$56</f>
        <v>8.1301705001468137E-3</v>
      </c>
      <c r="G29" s="35">
        <f t="shared" ref="G29" si="14">AVERAGE(D29,F29)</f>
        <v>6.2583655768406318E-3</v>
      </c>
      <c r="H29" s="12">
        <f>G29*$C$59</f>
        <v>312.91827884203161</v>
      </c>
      <c r="I29" s="27"/>
      <c r="J29" s="43">
        <v>8</v>
      </c>
      <c r="K29" s="11"/>
      <c r="L29" s="18"/>
      <c r="M29" s="12">
        <f>H29</f>
        <v>312.91827884203161</v>
      </c>
      <c r="N29" s="25"/>
      <c r="O29" s="64"/>
      <c r="P29" s="56"/>
    </row>
    <row r="30" spans="1:18" ht="24">
      <c r="A30" s="59" t="s">
        <v>36</v>
      </c>
      <c r="B30" s="36" t="s">
        <v>47</v>
      </c>
      <c r="C30" s="29"/>
      <c r="E30" s="29"/>
      <c r="G30" s="15"/>
      <c r="I30" s="45">
        <f>$C$60/$C$62</f>
        <v>11111.111111111111</v>
      </c>
      <c r="J30" s="41">
        <f>SUM(J31:J34)</f>
        <v>45</v>
      </c>
      <c r="K30" s="1">
        <f>J30/$J$56</f>
        <v>0.1171875</v>
      </c>
      <c r="L30" s="46">
        <f>$C$61*K30</f>
        <v>5859.375</v>
      </c>
      <c r="M30" s="47">
        <f>I30+L30</f>
        <v>16970.486111111109</v>
      </c>
      <c r="N30" s="24">
        <f>SUM(M30:M34)</f>
        <v>31443.788954848213</v>
      </c>
      <c r="O30" s="65"/>
      <c r="P30" s="24">
        <f>N30-O30</f>
        <v>31443.788954848213</v>
      </c>
    </row>
    <row r="31" spans="1:18">
      <c r="A31" s="59"/>
      <c r="B31" s="2" t="s">
        <v>39</v>
      </c>
      <c r="C31" s="30">
        <v>5424779.6399999997</v>
      </c>
      <c r="D31" s="1">
        <f>C31/$C$56</f>
        <v>6.9718645965642784E-2</v>
      </c>
      <c r="E31" s="30">
        <v>223210.76</v>
      </c>
      <c r="F31" s="1">
        <f>E31/$E$56</f>
        <v>6.9910387785064101E-2</v>
      </c>
      <c r="G31" s="34">
        <f>AVERAGE(D31,F31)</f>
        <v>6.981451687535345E-2</v>
      </c>
      <c r="H31" s="4">
        <f>G31*$C$59</f>
        <v>3490.7258437676724</v>
      </c>
      <c r="I31" s="26"/>
      <c r="J31" s="42">
        <v>10</v>
      </c>
      <c r="L31" s="17"/>
      <c r="M31" s="4">
        <f>H31</f>
        <v>3490.7258437676724</v>
      </c>
      <c r="N31" s="24"/>
      <c r="O31" s="63"/>
      <c r="P31" s="50"/>
    </row>
    <row r="32" spans="1:18">
      <c r="A32" s="59"/>
      <c r="B32" s="2" t="s">
        <v>37</v>
      </c>
      <c r="C32" s="30">
        <v>2783530.94</v>
      </c>
      <c r="D32" s="1">
        <f>C32/$C$56</f>
        <v>3.5773620500513616E-2</v>
      </c>
      <c r="E32" s="30">
        <v>203608.42</v>
      </c>
      <c r="F32" s="1">
        <f>E32/$E$56</f>
        <v>6.3770866594890868E-2</v>
      </c>
      <c r="G32" s="34">
        <f t="shared" ref="G32:G34" si="15">AVERAGE(D32,F32)</f>
        <v>4.9772243547702238E-2</v>
      </c>
      <c r="H32" s="4">
        <f>G32*$C$59</f>
        <v>2488.6121773851119</v>
      </c>
      <c r="I32" s="26"/>
      <c r="J32" s="42">
        <v>15</v>
      </c>
      <c r="L32" s="17"/>
      <c r="M32" s="4">
        <f>H32</f>
        <v>2488.6121773851119</v>
      </c>
      <c r="N32" s="24"/>
      <c r="O32" s="63"/>
      <c r="P32" s="50"/>
    </row>
    <row r="33" spans="1:16">
      <c r="A33" s="59"/>
      <c r="B33" s="2" t="s">
        <v>70</v>
      </c>
      <c r="C33" s="30">
        <v>15803002.15</v>
      </c>
      <c r="D33" s="1">
        <f>C33/$C$56</f>
        <v>0.20309837176909584</v>
      </c>
      <c r="E33" s="30">
        <v>311702.64</v>
      </c>
      <c r="F33" s="1">
        <f>E33/$E$56</f>
        <v>9.7626352941176456E-2</v>
      </c>
      <c r="G33" s="34">
        <f t="shared" si="15"/>
        <v>0.15036236235513614</v>
      </c>
      <c r="H33" s="4">
        <f>G33*$C$59</f>
        <v>7518.1181177568069</v>
      </c>
      <c r="I33" s="26"/>
      <c r="J33" s="42">
        <v>7</v>
      </c>
      <c r="L33" s="17"/>
      <c r="M33" s="4">
        <f>H33</f>
        <v>7518.1181177568069</v>
      </c>
      <c r="N33" s="24"/>
      <c r="O33" s="63"/>
      <c r="P33" s="50"/>
    </row>
    <row r="34" spans="1:16">
      <c r="A34" s="60"/>
      <c r="B34" s="37" t="s">
        <v>38</v>
      </c>
      <c r="C34" s="31">
        <v>1363041.27</v>
      </c>
      <c r="D34" s="11">
        <f>C34/$C$56</f>
        <v>1.7517650125174509E-2</v>
      </c>
      <c r="E34" s="31">
        <v>68697.25</v>
      </c>
      <c r="F34" s="11">
        <f>E34/$E$56</f>
        <v>2.1516218067926002E-2</v>
      </c>
      <c r="G34" s="35">
        <f t="shared" si="15"/>
        <v>1.9516934096550254E-2</v>
      </c>
      <c r="H34" s="12">
        <f>G34*$C$59</f>
        <v>975.84670482751267</v>
      </c>
      <c r="I34" s="27"/>
      <c r="J34" s="43">
        <v>13</v>
      </c>
      <c r="K34" s="11"/>
      <c r="L34" s="18"/>
      <c r="M34" s="12">
        <f>H34</f>
        <v>975.84670482751267</v>
      </c>
      <c r="N34" s="25"/>
      <c r="O34" s="63"/>
      <c r="P34" s="50"/>
    </row>
    <row r="35" spans="1:16" ht="36">
      <c r="A35" s="59" t="s">
        <v>0</v>
      </c>
      <c r="B35" s="36" t="s">
        <v>47</v>
      </c>
      <c r="C35" s="29"/>
      <c r="E35" s="29"/>
      <c r="G35" s="15"/>
      <c r="I35" s="45">
        <f>$C$60/$C$62</f>
        <v>11111.111111111111</v>
      </c>
      <c r="J35" s="41">
        <f>SUM(J36:J39)</f>
        <v>30</v>
      </c>
      <c r="K35" s="1">
        <f>J35/$J$56</f>
        <v>7.8125E-2</v>
      </c>
      <c r="L35" s="46">
        <f>$C$61*K35</f>
        <v>3906.25</v>
      </c>
      <c r="M35" s="47">
        <f>I35+L35</f>
        <v>15017.361111111111</v>
      </c>
      <c r="N35" s="24">
        <f>SUM(M35:M39)</f>
        <v>17486.210412733977</v>
      </c>
      <c r="O35" s="62"/>
      <c r="P35" s="49">
        <f>N35-O35</f>
        <v>17486.210412733977</v>
      </c>
    </row>
    <row r="36" spans="1:16">
      <c r="A36" s="59"/>
      <c r="B36" s="2" t="s">
        <v>71</v>
      </c>
      <c r="C36" s="30">
        <v>23560</v>
      </c>
      <c r="D36" s="1">
        <f>C36/$C$56</f>
        <v>3.0279041877368207E-4</v>
      </c>
      <c r="E36" s="30"/>
      <c r="F36" s="1">
        <f>E36/$E$56</f>
        <v>0</v>
      </c>
      <c r="G36" s="34">
        <f>AVERAGE(D36,F36)</f>
        <v>1.5139520938684103E-4</v>
      </c>
      <c r="H36" s="4">
        <f>G36*$C$59</f>
        <v>7.5697604693420519</v>
      </c>
      <c r="I36" s="45"/>
      <c r="J36" s="42"/>
      <c r="L36" s="46"/>
      <c r="M36" s="4">
        <f>H36</f>
        <v>7.5697604693420519</v>
      </c>
      <c r="N36" s="24"/>
      <c r="O36" s="65"/>
      <c r="P36" s="24"/>
    </row>
    <row r="37" spans="1:16" ht="11.45" customHeight="1">
      <c r="A37" s="59"/>
      <c r="B37" s="2" t="s">
        <v>3</v>
      </c>
      <c r="C37" s="30">
        <v>2976783.65</v>
      </c>
      <c r="D37" s="1">
        <f>C37/$C$56</f>
        <v>3.8257282172417223E-2</v>
      </c>
      <c r="E37" s="30">
        <v>118792.91</v>
      </c>
      <c r="F37" s="1">
        <f>E37/$E$56</f>
        <v>3.7206353332680825E-2</v>
      </c>
      <c r="G37" s="34">
        <f>AVERAGE(D37,F37)</f>
        <v>3.7731817752549024E-2</v>
      </c>
      <c r="H37" s="4">
        <f>G37*$C$59</f>
        <v>1886.5908876274511</v>
      </c>
      <c r="I37" s="26"/>
      <c r="J37" s="42">
        <v>20</v>
      </c>
      <c r="L37" s="17"/>
      <c r="M37" s="4">
        <f>H37</f>
        <v>1886.5908876274511</v>
      </c>
      <c r="N37" s="24"/>
      <c r="O37" s="63"/>
      <c r="P37" s="50"/>
    </row>
    <row r="38" spans="1:16">
      <c r="A38" s="59"/>
      <c r="B38" s="2" t="s">
        <v>1</v>
      </c>
      <c r="C38" s="30">
        <v>471370.28</v>
      </c>
      <c r="D38" s="1">
        <f>C38/$C$56</f>
        <v>6.0579967945105168E-3</v>
      </c>
      <c r="E38" s="30">
        <v>40824.67</v>
      </c>
      <c r="F38" s="1">
        <f>E38/$E$56</f>
        <v>1.2786428893021432E-2</v>
      </c>
      <c r="G38" s="34">
        <f>AVERAGE(D38,F38)</f>
        <v>9.4222128437659747E-3</v>
      </c>
      <c r="H38" s="4">
        <f>G38*$C$59</f>
        <v>471.11064218829875</v>
      </c>
      <c r="I38" s="26"/>
      <c r="J38" s="42">
        <v>3</v>
      </c>
      <c r="L38" s="17"/>
      <c r="M38" s="4">
        <f t="shared" si="0"/>
        <v>471.11064218829875</v>
      </c>
      <c r="N38" s="24"/>
      <c r="O38" s="63"/>
      <c r="P38" s="50"/>
    </row>
    <row r="39" spans="1:16">
      <c r="A39" s="60"/>
      <c r="B39" s="37" t="s">
        <v>2</v>
      </c>
      <c r="C39" s="31">
        <v>148695.65</v>
      </c>
      <c r="D39" s="11">
        <f>C39/$C$56</f>
        <v>1.9110194453873029E-3</v>
      </c>
      <c r="E39" s="31">
        <v>7126.68</v>
      </c>
      <c r="F39" s="11">
        <f>E39/$E$56</f>
        <v>2.232101008123715E-3</v>
      </c>
      <c r="G39" s="35">
        <f t="shared" ref="G39" si="16">AVERAGE(D39,F39)</f>
        <v>2.071560226755509E-3</v>
      </c>
      <c r="H39" s="12">
        <f>G39*$C$59</f>
        <v>103.57801133777545</v>
      </c>
      <c r="I39" s="27"/>
      <c r="J39" s="43">
        <v>7</v>
      </c>
      <c r="K39" s="11"/>
      <c r="L39" s="18"/>
      <c r="M39" s="12">
        <f t="shared" si="0"/>
        <v>103.57801133777545</v>
      </c>
      <c r="N39" s="25"/>
      <c r="O39" s="63"/>
      <c r="P39" s="50"/>
    </row>
    <row r="40" spans="1:16" ht="36">
      <c r="A40" s="59" t="s">
        <v>16</v>
      </c>
      <c r="B40" s="36" t="s">
        <v>47</v>
      </c>
      <c r="C40" s="29"/>
      <c r="E40" s="29"/>
      <c r="G40" s="15"/>
      <c r="I40" s="45">
        <f>$C$60/$C$62</f>
        <v>11111.111111111111</v>
      </c>
      <c r="J40" s="41">
        <f>SUM(J41:J43)</f>
        <v>34</v>
      </c>
      <c r="K40" s="1">
        <f>J40/$J$56</f>
        <v>8.8541666666666671E-2</v>
      </c>
      <c r="L40" s="46">
        <f>$C$61*K40</f>
        <v>4427.0833333333339</v>
      </c>
      <c r="M40" s="47">
        <f>I40+L40</f>
        <v>15538.194444444445</v>
      </c>
      <c r="N40" s="24">
        <f>SUM(M40:M43)</f>
        <v>20348.858379786074</v>
      </c>
      <c r="O40" s="62"/>
      <c r="P40" s="49">
        <f>N40-O40</f>
        <v>20348.858379786074</v>
      </c>
    </row>
    <row r="41" spans="1:16">
      <c r="A41" s="59"/>
      <c r="B41" s="2" t="s">
        <v>17</v>
      </c>
      <c r="C41" s="30">
        <v>824752.15</v>
      </c>
      <c r="D41" s="1">
        <f>C41/$C$56</f>
        <v>1.0599620071434408E-2</v>
      </c>
      <c r="E41" s="30">
        <v>54559.42</v>
      </c>
      <c r="F41" s="1">
        <f>E41/$E$56</f>
        <v>1.7088200450230007E-2</v>
      </c>
      <c r="G41" s="34">
        <f t="shared" ref="G41:G42" si="17">AVERAGE(D41,F41)</f>
        <v>1.3843910260832207E-2</v>
      </c>
      <c r="H41" s="4">
        <f>G41*$C$59</f>
        <v>692.19551304161041</v>
      </c>
      <c r="I41" s="26"/>
      <c r="J41" s="42">
        <v>8</v>
      </c>
      <c r="L41" s="17"/>
      <c r="M41" s="4">
        <f>H41</f>
        <v>692.19551304161041</v>
      </c>
      <c r="N41" s="24"/>
      <c r="O41" s="63"/>
      <c r="P41" s="50"/>
    </row>
    <row r="42" spans="1:16">
      <c r="A42" s="59"/>
      <c r="B42" s="2" t="s">
        <v>19</v>
      </c>
      <c r="C42" s="30">
        <v>1189762.95</v>
      </c>
      <c r="D42" s="1">
        <f>C42/$C$56</f>
        <v>1.5290697023425778E-2</v>
      </c>
      <c r="E42" s="30">
        <v>34248.870000000003</v>
      </c>
      <c r="F42" s="1">
        <f>E42/$E$56</f>
        <v>1.0726865420377801E-2</v>
      </c>
      <c r="G42" s="34">
        <f t="shared" si="17"/>
        <v>1.3008781221901789E-2</v>
      </c>
      <c r="H42" s="4">
        <f>G42*$C$59</f>
        <v>650.43906109508941</v>
      </c>
      <c r="I42" s="26"/>
      <c r="J42" s="42">
        <v>12</v>
      </c>
      <c r="L42" s="17"/>
      <c r="M42" s="4">
        <f>H42</f>
        <v>650.43906109508941</v>
      </c>
      <c r="N42" s="24"/>
      <c r="O42" s="63"/>
      <c r="P42" s="50"/>
    </row>
    <row r="43" spans="1:16">
      <c r="A43" s="60"/>
      <c r="B43" s="37" t="s">
        <v>18</v>
      </c>
      <c r="C43" s="31">
        <v>3911043.74</v>
      </c>
      <c r="D43" s="11">
        <f>C43/$C$56</f>
        <v>5.0264285733310175E-2</v>
      </c>
      <c r="E43" s="31">
        <v>282426.26</v>
      </c>
      <c r="F43" s="11">
        <f>E43/$E$56</f>
        <v>8.8456888714886939E-2</v>
      </c>
      <c r="G43" s="35">
        <f>AVERAGE(D43,F43)</f>
        <v>6.936058722409856E-2</v>
      </c>
      <c r="H43" s="12">
        <f>G43*$C$59</f>
        <v>3468.0293612049281</v>
      </c>
      <c r="I43" s="27"/>
      <c r="J43" s="43">
        <v>14</v>
      </c>
      <c r="K43" s="11"/>
      <c r="L43" s="18"/>
      <c r="M43" s="12">
        <f>H43</f>
        <v>3468.0293612049281</v>
      </c>
      <c r="N43" s="25"/>
      <c r="O43" s="63"/>
      <c r="P43" s="50"/>
    </row>
    <row r="44" spans="1:16" ht="36">
      <c r="A44" s="59" t="s">
        <v>27</v>
      </c>
      <c r="B44" s="36" t="s">
        <v>47</v>
      </c>
      <c r="C44" s="29"/>
      <c r="E44" s="29"/>
      <c r="F44" s="1"/>
      <c r="G44" s="15"/>
      <c r="I44" s="45">
        <f>$C$60/$C$62</f>
        <v>11111.111111111111</v>
      </c>
      <c r="J44" s="41">
        <f>SUM(J46:J49)</f>
        <v>22</v>
      </c>
      <c r="K44" s="1">
        <f>J44/$J$56</f>
        <v>5.7291666666666664E-2</v>
      </c>
      <c r="L44" s="46">
        <f>$C$61*K44</f>
        <v>2864.583333333333</v>
      </c>
      <c r="M44" s="47">
        <f>I44+L44</f>
        <v>13975.694444444445</v>
      </c>
      <c r="N44" s="24">
        <f>SUM(M44:M49)</f>
        <v>16822.497669525143</v>
      </c>
      <c r="O44" s="62"/>
      <c r="P44" s="49">
        <f>N44-O44</f>
        <v>16822.497669525143</v>
      </c>
    </row>
    <row r="45" spans="1:16">
      <c r="A45" s="59"/>
      <c r="B45" s="2" t="s">
        <v>69</v>
      </c>
      <c r="C45" s="30">
        <v>28934</v>
      </c>
      <c r="D45" s="1">
        <f>C45/$C$56</f>
        <v>3.7185645062808644E-4</v>
      </c>
      <c r="E45" s="30"/>
      <c r="F45" s="1">
        <f>E45/$E$56</f>
        <v>0</v>
      </c>
      <c r="G45" s="34">
        <f t="shared" ref="G45" si="18">AVERAGE(D45,F45)</f>
        <v>1.8592822531404322E-4</v>
      </c>
      <c r="H45" s="4">
        <f>G45*$C$59</f>
        <v>9.2964112657021616</v>
      </c>
      <c r="I45" s="26"/>
      <c r="J45" s="42"/>
      <c r="L45" s="17"/>
      <c r="M45" s="4">
        <f t="shared" ref="M45" si="19">H45</f>
        <v>9.2964112657021616</v>
      </c>
      <c r="N45" s="24"/>
      <c r="O45" s="63"/>
      <c r="P45" s="50"/>
    </row>
    <row r="46" spans="1:16">
      <c r="A46" s="59"/>
      <c r="B46" s="2" t="s">
        <v>29</v>
      </c>
      <c r="C46" s="30">
        <v>2289444.1800000002</v>
      </c>
      <c r="D46" s="1">
        <f>C46/$C$56</f>
        <v>2.9423674109557266E-2</v>
      </c>
      <c r="E46" s="30">
        <v>103346.5</v>
      </c>
      <c r="F46" s="1">
        <f>E46/$E$56</f>
        <v>3.2368483899383377E-2</v>
      </c>
      <c r="G46" s="34">
        <f t="shared" ref="G46:G48" si="20">AVERAGE(D46,F46)</f>
        <v>3.089607900447032E-2</v>
      </c>
      <c r="H46" s="4">
        <f>G46*$C$59</f>
        <v>1544.803950223516</v>
      </c>
      <c r="I46" s="26"/>
      <c r="J46" s="42">
        <v>6</v>
      </c>
      <c r="L46" s="17"/>
      <c r="M46" s="4">
        <f t="shared" ref="M46:M48" si="21">H46</f>
        <v>1544.803950223516</v>
      </c>
      <c r="N46" s="24"/>
      <c r="O46" s="63"/>
      <c r="P46" s="50"/>
    </row>
    <row r="47" spans="1:16">
      <c r="A47" s="59"/>
      <c r="B47" s="2" t="s">
        <v>30</v>
      </c>
      <c r="C47" s="30">
        <v>198162.31</v>
      </c>
      <c r="D47" s="1">
        <f>C47/$C$56</f>
        <v>2.5467592882028947E-3</v>
      </c>
      <c r="E47" s="30">
        <v>18861.650000000001</v>
      </c>
      <c r="F47" s="1">
        <f>E47/$E$56</f>
        <v>5.9075345013213272E-3</v>
      </c>
      <c r="G47" s="34">
        <f t="shared" si="20"/>
        <v>4.227146894762111E-3</v>
      </c>
      <c r="H47" s="4">
        <f>G47*$C$59</f>
        <v>211.35734473810555</v>
      </c>
      <c r="I47" s="26"/>
      <c r="J47" s="42">
        <v>4</v>
      </c>
      <c r="L47" s="17"/>
      <c r="M47" s="4">
        <f t="shared" si="21"/>
        <v>211.35734473810555</v>
      </c>
      <c r="N47" s="24"/>
      <c r="O47" s="63"/>
      <c r="P47" s="50"/>
    </row>
    <row r="48" spans="1:16">
      <c r="A48" s="59"/>
      <c r="B48" s="2" t="s">
        <v>31</v>
      </c>
      <c r="C48" s="30">
        <v>179146.48</v>
      </c>
      <c r="D48" s="1">
        <f>C48/$C$56</f>
        <v>2.3023700212661739E-3</v>
      </c>
      <c r="E48" s="30">
        <v>8915.15</v>
      </c>
      <c r="F48" s="1">
        <f>E48/$E$56</f>
        <v>2.7922560438484872E-3</v>
      </c>
      <c r="G48" s="34">
        <f t="shared" si="20"/>
        <v>2.5473130325573308E-3</v>
      </c>
      <c r="H48" s="4">
        <f>G48*$C$59</f>
        <v>127.36565162786654</v>
      </c>
      <c r="I48" s="26"/>
      <c r="J48" s="42">
        <v>6</v>
      </c>
      <c r="L48" s="17"/>
      <c r="M48" s="4">
        <f t="shared" si="21"/>
        <v>127.36565162786654</v>
      </c>
      <c r="N48" s="24"/>
      <c r="O48" s="63"/>
      <c r="P48" s="50"/>
    </row>
    <row r="49" spans="1:16">
      <c r="A49" s="60"/>
      <c r="B49" s="37" t="s">
        <v>28</v>
      </c>
      <c r="C49" s="31">
        <v>987429.92</v>
      </c>
      <c r="D49" s="11">
        <f>C49/$C$56</f>
        <v>1.2690336119968735E-2</v>
      </c>
      <c r="E49" s="31">
        <v>81317.289999999994</v>
      </c>
      <c r="F49" s="11">
        <f>E49/$E$56</f>
        <v>2.5468858569051574E-2</v>
      </c>
      <c r="G49" s="35">
        <f>AVERAGE(D49,F49)</f>
        <v>1.9079597344510153E-2</v>
      </c>
      <c r="H49" s="12">
        <f>G49*$C$59</f>
        <v>953.97986722550763</v>
      </c>
      <c r="I49" s="27"/>
      <c r="J49" s="43">
        <v>6</v>
      </c>
      <c r="K49" s="11"/>
      <c r="L49" s="18"/>
      <c r="M49" s="12">
        <f>H49</f>
        <v>953.97986722550763</v>
      </c>
      <c r="N49" s="25"/>
      <c r="O49" s="63"/>
      <c r="P49" s="50"/>
    </row>
    <row r="50" spans="1:16" ht="36">
      <c r="A50" s="59" t="s">
        <v>7</v>
      </c>
      <c r="B50" s="36" t="s">
        <v>47</v>
      </c>
      <c r="C50" s="29"/>
      <c r="E50" s="29"/>
      <c r="G50" s="15"/>
      <c r="I50" s="45">
        <f>$C$60/$C$62</f>
        <v>11111.111111111111</v>
      </c>
      <c r="J50" s="41">
        <f>SUM(J51:J54)</f>
        <v>67</v>
      </c>
      <c r="K50" s="1">
        <f>J50/$J$56</f>
        <v>0.17447916666666666</v>
      </c>
      <c r="L50" s="46">
        <f>$C$61*K50</f>
        <v>8723.9583333333321</v>
      </c>
      <c r="M50" s="47">
        <f>I50+L50</f>
        <v>19835.069444444445</v>
      </c>
      <c r="N50" s="24">
        <f>SUM(M50:M54)</f>
        <v>22247.382992031791</v>
      </c>
      <c r="O50" s="62"/>
      <c r="P50" s="49">
        <f>N50-O50</f>
        <v>22247.382992031791</v>
      </c>
    </row>
    <row r="51" spans="1:16">
      <c r="A51" s="59"/>
      <c r="B51" s="2" t="s">
        <v>9</v>
      </c>
      <c r="C51" s="30">
        <v>3288742.96</v>
      </c>
      <c r="D51" s="1">
        <f>C51/$C$56</f>
        <v>4.2266547457444764E-2</v>
      </c>
      <c r="E51" s="30">
        <v>124504.09</v>
      </c>
      <c r="F51" s="1">
        <f>E51/$E$56</f>
        <v>3.899511480865224E-2</v>
      </c>
      <c r="G51" s="34">
        <f>AVERAGE(D51,F51)</f>
        <v>4.0630831133048502E-2</v>
      </c>
      <c r="H51" s="4">
        <f>G51*$C$59</f>
        <v>2031.541556652425</v>
      </c>
      <c r="I51" s="26"/>
      <c r="J51" s="42">
        <v>23</v>
      </c>
      <c r="L51" s="17"/>
      <c r="M51" s="4">
        <f>H51</f>
        <v>2031.541556652425</v>
      </c>
      <c r="N51" s="24"/>
      <c r="O51" s="63"/>
      <c r="P51" s="50"/>
    </row>
    <row r="52" spans="1:16">
      <c r="A52" s="59"/>
      <c r="B52" s="2" t="s">
        <v>50</v>
      </c>
      <c r="C52" s="30">
        <v>195970.35</v>
      </c>
      <c r="D52" s="1">
        <f>C52/$C$56</f>
        <v>2.5185884695978372E-3</v>
      </c>
      <c r="E52" s="30">
        <v>15221.68</v>
      </c>
      <c r="F52" s="1">
        <f>E52/$E$56</f>
        <v>4.7674832142507581E-3</v>
      </c>
      <c r="G52" s="34">
        <f>AVERAGE(D52,F52)</f>
        <v>3.6430358419242978E-3</v>
      </c>
      <c r="H52" s="4">
        <f>G52*$C$59</f>
        <v>182.1517920962149</v>
      </c>
      <c r="I52" s="26"/>
      <c r="J52" s="42">
        <v>29</v>
      </c>
      <c r="L52" s="17"/>
      <c r="M52" s="4">
        <f>H52</f>
        <v>182.1517920962149</v>
      </c>
      <c r="N52" s="24"/>
      <c r="O52" s="63"/>
      <c r="P52" s="50"/>
    </row>
    <row r="53" spans="1:16">
      <c r="A53" s="59"/>
      <c r="B53" s="2" t="s">
        <v>8</v>
      </c>
      <c r="C53" s="30">
        <v>222526.25</v>
      </c>
      <c r="D53" s="1">
        <f>C53/$C$56</f>
        <v>2.8598818516823881E-3</v>
      </c>
      <c r="E53" s="30">
        <v>13300.47</v>
      </c>
      <c r="F53" s="1">
        <f>E53/$E$56</f>
        <v>4.1657535480082207E-3</v>
      </c>
      <c r="G53" s="34">
        <f>AVERAGE(D53,F53)</f>
        <v>3.5128176998453046E-3</v>
      </c>
      <c r="H53" s="4">
        <f>G53*$C$59</f>
        <v>175.64088499226523</v>
      </c>
      <c r="I53" s="26"/>
      <c r="J53" s="42">
        <v>11</v>
      </c>
      <c r="L53" s="17"/>
      <c r="M53" s="4">
        <f>H53</f>
        <v>175.64088499226523</v>
      </c>
      <c r="N53" s="24"/>
      <c r="O53" s="63"/>
      <c r="P53" s="50"/>
    </row>
    <row r="54" spans="1:16">
      <c r="A54" s="59"/>
      <c r="B54" s="2" t="s">
        <v>49</v>
      </c>
      <c r="C54" s="30">
        <v>20806.47</v>
      </c>
      <c r="D54" s="1">
        <f>C54/$C$56</f>
        <v>2.6740236691434859E-4</v>
      </c>
      <c r="E54" s="30">
        <v>2080.98</v>
      </c>
      <c r="F54" s="1">
        <f>E54/$E$56</f>
        <v>6.5177018694332961E-4</v>
      </c>
      <c r="G54" s="34">
        <f t="shared" ref="G54" si="22">AVERAGE(D54,F54)</f>
        <v>4.5958627692883913E-4</v>
      </c>
      <c r="H54" s="4">
        <f>G54*$C$59</f>
        <v>22.979313846441958</v>
      </c>
      <c r="I54" s="26"/>
      <c r="J54" s="42">
        <v>4</v>
      </c>
      <c r="L54" s="17"/>
      <c r="M54" s="4">
        <f t="shared" si="0"/>
        <v>22.979313846441958</v>
      </c>
      <c r="N54" s="24"/>
      <c r="O54" s="63"/>
      <c r="P54" s="50"/>
    </row>
    <row r="55" spans="1:16" ht="4.5" customHeight="1">
      <c r="A55" s="59"/>
      <c r="C55" s="32"/>
      <c r="D55" s="10"/>
      <c r="E55" s="32"/>
      <c r="F55" s="10"/>
      <c r="G55" s="16"/>
      <c r="H55" s="12"/>
      <c r="I55" s="27"/>
      <c r="J55" s="44"/>
      <c r="K55" s="11"/>
      <c r="L55" s="18"/>
      <c r="M55" s="12"/>
      <c r="N55" s="25"/>
      <c r="O55" s="63"/>
      <c r="P55" s="50"/>
    </row>
    <row r="56" spans="1:16">
      <c r="A56" s="61" t="s">
        <v>56</v>
      </c>
      <c r="B56" s="38"/>
      <c r="C56" s="13">
        <f t="shared" ref="C56:H56" si="23">SUM(C4:C54)</f>
        <v>77809595.480000004</v>
      </c>
      <c r="D56" s="33">
        <f t="shared" si="23"/>
        <v>0.99999999999999989</v>
      </c>
      <c r="E56" s="13">
        <f t="shared" si="23"/>
        <v>3192812.5000000005</v>
      </c>
      <c r="F56" s="33">
        <f t="shared" si="23"/>
        <v>0.99999999999999989</v>
      </c>
      <c r="G56" s="33">
        <f t="shared" si="23"/>
        <v>0.99999999999999978</v>
      </c>
      <c r="H56" s="20">
        <f t="shared" si="23"/>
        <v>49999.999999999985</v>
      </c>
      <c r="I56" s="13">
        <f>IF(SUM(I4:I54)=$C$60,SUM(I4:I54),"Error")</f>
        <v>100000</v>
      </c>
      <c r="J56" s="55">
        <f>SUM(J50,J44,J40,J35,J30,J25,J17,J10,J4)</f>
        <v>384</v>
      </c>
      <c r="K56" s="14">
        <f>SUM(K4:K54)</f>
        <v>0.99999999999999989</v>
      </c>
      <c r="L56" s="13">
        <f>IF(SUM(L4:L54)=$C$61,SUM(L4:L54),"Error")</f>
        <v>50000</v>
      </c>
      <c r="M56" s="23">
        <f>IF(SUM(M4:M54)=$C$58,SUM(M4:M54),"Error")</f>
        <v>200000</v>
      </c>
      <c r="N56" s="13">
        <f>IF(SUM(N4:N54)=$C$58,SUM(N4:N54),"Error")</f>
        <v>200000</v>
      </c>
      <c r="O56" s="66">
        <f>SUM(O4:O54)</f>
        <v>0</v>
      </c>
      <c r="P56" s="23">
        <f>SUM(P4:P54)</f>
        <v>200000</v>
      </c>
    </row>
    <row r="58" spans="1:16">
      <c r="A58" s="3" t="s">
        <v>57</v>
      </c>
      <c r="B58" s="2" t="s">
        <v>54</v>
      </c>
      <c r="C58" s="5">
        <v>200000</v>
      </c>
    </row>
    <row r="59" spans="1:16">
      <c r="B59" s="2" t="s">
        <v>64</v>
      </c>
      <c r="C59" s="5">
        <f>$C$58/4</f>
        <v>50000</v>
      </c>
    </row>
    <row r="60" spans="1:16">
      <c r="B60" s="2" t="s">
        <v>60</v>
      </c>
      <c r="C60" s="5">
        <f>$C$58/2</f>
        <v>100000</v>
      </c>
    </row>
    <row r="61" spans="1:16">
      <c r="B61" s="2" t="s">
        <v>55</v>
      </c>
      <c r="C61" s="5">
        <f>$C$58/4</f>
        <v>50000</v>
      </c>
    </row>
    <row r="62" spans="1:16">
      <c r="B62" s="2" t="s">
        <v>59</v>
      </c>
      <c r="C62" s="57">
        <v>9</v>
      </c>
    </row>
    <row r="63" spans="1:16">
      <c r="B63" s="2" t="s">
        <v>72</v>
      </c>
      <c r="C63" s="57">
        <v>2023</v>
      </c>
    </row>
  </sheetData>
  <mergeCells count="1">
    <mergeCell ref="A1:P1"/>
  </mergeCells>
  <printOptions horizontalCentered="1"/>
  <pageMargins left="0.39370078740157483" right="0.35433070866141736" top="0.15748031496062992" bottom="0.15748031496062992" header="0.11811023622047245" footer="0.19685039370078741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abSelected="1" zoomScaleNormal="100" workbookViewId="0">
      <selection sqref="A1:H1"/>
    </sheetView>
  </sheetViews>
  <sheetFormatPr defaultRowHeight="12"/>
  <cols>
    <col min="1" max="1" width="5.1640625" customWidth="1"/>
    <col min="2" max="2" width="33.6640625" customWidth="1"/>
    <col min="3" max="3" width="42" bestFit="1" customWidth="1"/>
    <col min="4" max="4" width="11.33203125" customWidth="1"/>
    <col min="5" max="5" width="17" style="54" customWidth="1"/>
    <col min="6" max="6" width="12.6640625" bestFit="1" customWidth="1"/>
    <col min="7" max="7" width="12.83203125" bestFit="1" customWidth="1"/>
    <col min="8" max="8" width="4.6640625" customWidth="1"/>
    <col min="9" max="9" width="0" hidden="1" customWidth="1"/>
  </cols>
  <sheetData>
    <row r="1" spans="1:8" ht="67.5" customHeight="1">
      <c r="A1" s="69" t="s">
        <v>74</v>
      </c>
      <c r="B1" s="69"/>
      <c r="C1" s="69"/>
      <c r="D1" s="69"/>
      <c r="E1" s="69"/>
      <c r="F1" s="69"/>
      <c r="G1" s="69"/>
      <c r="H1" s="69"/>
    </row>
    <row r="3" spans="1:8" ht="30">
      <c r="B3" s="7" t="s">
        <v>40</v>
      </c>
      <c r="C3" s="7" t="s">
        <v>41</v>
      </c>
      <c r="D3" s="7" t="str">
        <f>[1]Κατανομή!$M3</f>
        <v>ΜΕΡΙΔΙΑ</v>
      </c>
      <c r="E3" s="70" t="s">
        <v>66</v>
      </c>
      <c r="F3" s="7" t="s">
        <v>75</v>
      </c>
      <c r="G3" s="71" t="s">
        <v>65</v>
      </c>
    </row>
    <row r="4" spans="1:8">
      <c r="B4" s="72" t="s">
        <v>32</v>
      </c>
      <c r="C4" s="73" t="s">
        <v>47</v>
      </c>
      <c r="D4" s="74">
        <f>[1]Κατανομή!$M4</f>
        <v>16449.652777777777</v>
      </c>
      <c r="E4" s="74">
        <f>[1]Κατανομή!$O4</f>
        <v>0</v>
      </c>
      <c r="F4" s="74">
        <f>D4-E4</f>
        <v>16449.652777777777</v>
      </c>
      <c r="G4" s="75">
        <f>[1]Κατανομή!$P4</f>
        <v>23776.453970628976</v>
      </c>
    </row>
    <row r="5" spans="1:8">
      <c r="B5" s="21"/>
      <c r="C5" s="76" t="s">
        <v>34</v>
      </c>
      <c r="D5" s="26">
        <f>[1]Κατανομή!$M5</f>
        <v>2305.3053926278376</v>
      </c>
      <c r="E5" s="26">
        <f>[1]Κατανομή!$O5</f>
        <v>0</v>
      </c>
      <c r="F5" s="26">
        <f t="shared" ref="F5:F53" si="0">D5-E5</f>
        <v>2305.3053926278376</v>
      </c>
      <c r="G5" s="77"/>
    </row>
    <row r="6" spans="1:8">
      <c r="B6" s="21"/>
      <c r="C6" s="76" t="s">
        <v>48</v>
      </c>
      <c r="D6" s="26">
        <f>[1]Κατανομή!$M6</f>
        <v>2670.7499890944327</v>
      </c>
      <c r="E6" s="26">
        <f>[1]Κατανομή!$O6</f>
        <v>0</v>
      </c>
      <c r="F6" s="26">
        <f t="shared" si="0"/>
        <v>2670.7499890944327</v>
      </c>
      <c r="G6" s="77"/>
    </row>
    <row r="7" spans="1:8">
      <c r="B7" s="21"/>
      <c r="C7" s="76" t="s">
        <v>35</v>
      </c>
      <c r="D7" s="26">
        <f>[1]Κατανομή!$M7</f>
        <v>2283.7238286300098</v>
      </c>
      <c r="E7" s="26">
        <f>[1]Κατανομή!$O7</f>
        <v>0</v>
      </c>
      <c r="F7" s="26">
        <f t="shared" si="0"/>
        <v>2283.7238286300098</v>
      </c>
      <c r="G7" s="77"/>
    </row>
    <row r="8" spans="1:8">
      <c r="B8" s="21"/>
      <c r="C8" s="76" t="s">
        <v>33</v>
      </c>
      <c r="D8" s="26">
        <f>[1]Κατανομή!$M8</f>
        <v>67.021982498919556</v>
      </c>
      <c r="E8" s="26">
        <f>[1]Κατανομή!$O8</f>
        <v>0</v>
      </c>
      <c r="F8" s="26">
        <f t="shared" si="0"/>
        <v>67.021982498919556</v>
      </c>
      <c r="G8" s="77"/>
    </row>
    <row r="9" spans="1:8">
      <c r="B9" s="21"/>
      <c r="C9" s="37" t="s">
        <v>73</v>
      </c>
      <c r="D9" s="26">
        <f>[1]Κατανομή!$M9</f>
        <v>0</v>
      </c>
      <c r="E9" s="26">
        <f>[1]Κατανομή!$O9</f>
        <v>0</v>
      </c>
      <c r="F9" s="26">
        <f t="shared" si="0"/>
        <v>0</v>
      </c>
      <c r="G9" s="77"/>
    </row>
    <row r="10" spans="1:8">
      <c r="B10" s="72" t="s">
        <v>20</v>
      </c>
      <c r="C10" s="73" t="s">
        <v>47</v>
      </c>
      <c r="D10" s="74">
        <f>[1]Κατανομή!$M10</f>
        <v>16319.444444444445</v>
      </c>
      <c r="E10" s="74">
        <f>[1]Κατανομή!$O10</f>
        <v>0</v>
      </c>
      <c r="F10" s="74">
        <f t="shared" si="0"/>
        <v>16319.444444444445</v>
      </c>
      <c r="G10" s="75">
        <f>[1]Κατανομή!$P10</f>
        <v>23211.445220680558</v>
      </c>
    </row>
    <row r="11" spans="1:8">
      <c r="B11" s="21"/>
      <c r="C11" s="76" t="s">
        <v>25</v>
      </c>
      <c r="D11" s="26">
        <f>[1]Κατανομή!$M11</f>
        <v>1644.5963847344897</v>
      </c>
      <c r="E11" s="26">
        <f>[1]Κατανομή!$O11</f>
        <v>0</v>
      </c>
      <c r="F11" s="26">
        <f t="shared" si="0"/>
        <v>1644.5963847344897</v>
      </c>
      <c r="G11" s="77"/>
    </row>
    <row r="12" spans="1:8">
      <c r="B12" s="21"/>
      <c r="C12" s="76" t="s">
        <v>22</v>
      </c>
      <c r="D12" s="26">
        <f>[1]Κατανομή!$M12</f>
        <v>3413.4397000525241</v>
      </c>
      <c r="E12" s="26">
        <f>[1]Κατανομή!$O12</f>
        <v>0</v>
      </c>
      <c r="F12" s="26">
        <f t="shared" si="0"/>
        <v>3413.4397000525241</v>
      </c>
      <c r="G12" s="77"/>
    </row>
    <row r="13" spans="1:8">
      <c r="B13" s="21"/>
      <c r="C13" s="2" t="s">
        <v>23</v>
      </c>
      <c r="D13" s="26">
        <f>[1]Κατανομή!$M13</f>
        <v>696.19485106962702</v>
      </c>
      <c r="E13" s="26">
        <f>[1]Κατανομή!$O13</f>
        <v>0</v>
      </c>
      <c r="F13" s="26">
        <f t="shared" si="0"/>
        <v>696.19485106962702</v>
      </c>
      <c r="G13" s="77"/>
    </row>
    <row r="14" spans="1:8">
      <c r="B14" s="21"/>
      <c r="C14" s="2" t="s">
        <v>26</v>
      </c>
      <c r="D14" s="26">
        <f>[1]Κατανομή!$M14</f>
        <v>194.01219912437571</v>
      </c>
      <c r="E14" s="26">
        <f>[1]Κατανομή!$O14</f>
        <v>0</v>
      </c>
      <c r="F14" s="26">
        <f t="shared" si="0"/>
        <v>194.01219912437571</v>
      </c>
      <c r="G14" s="77"/>
    </row>
    <row r="15" spans="1:8">
      <c r="B15" s="21"/>
      <c r="C15" s="76" t="s">
        <v>24</v>
      </c>
      <c r="D15" s="26">
        <f>[1]Κατανομή!$M15</f>
        <v>27.763303183078726</v>
      </c>
      <c r="E15" s="26">
        <f>[1]Κατανομή!$O15</f>
        <v>0</v>
      </c>
      <c r="F15" s="26">
        <f t="shared" si="0"/>
        <v>27.763303183078726</v>
      </c>
      <c r="G15" s="77"/>
    </row>
    <row r="16" spans="1:8">
      <c r="B16" s="78"/>
      <c r="C16" s="79" t="s">
        <v>21</v>
      </c>
      <c r="D16" s="27">
        <f>[1]Κατανομή!$M16</f>
        <v>915.99433807201922</v>
      </c>
      <c r="E16" s="27">
        <f>[1]Κατανομή!$O16</f>
        <v>0</v>
      </c>
      <c r="F16" s="27">
        <f t="shared" si="0"/>
        <v>915.99433807201922</v>
      </c>
      <c r="G16" s="80"/>
    </row>
    <row r="17" spans="2:7">
      <c r="B17" s="72" t="s">
        <v>10</v>
      </c>
      <c r="C17" s="73" t="s">
        <v>47</v>
      </c>
      <c r="D17" s="74">
        <f>[1]Κατανομή!$M17</f>
        <v>18272.569444444445</v>
      </c>
      <c r="E17" s="74">
        <f>[1]Κατανομή!$O17</f>
        <v>0</v>
      </c>
      <c r="F17" s="74">
        <f t="shared" si="0"/>
        <v>18272.569444444445</v>
      </c>
      <c r="G17" s="75">
        <f>[1]Κατανομή!$P17</f>
        <v>25876.521427527332</v>
      </c>
    </row>
    <row r="18" spans="2:7">
      <c r="B18" s="21"/>
      <c r="C18" s="76" t="s">
        <v>13</v>
      </c>
      <c r="D18" s="26">
        <f>[1]Κατανομή!$M18</f>
        <v>83.521426032538386</v>
      </c>
      <c r="E18" s="26">
        <f>[1]Κατανομή!$O18</f>
        <v>0</v>
      </c>
      <c r="F18" s="26">
        <f t="shared" si="0"/>
        <v>83.521426032538386</v>
      </c>
      <c r="G18" s="77"/>
    </row>
    <row r="19" spans="2:7">
      <c r="B19" s="21"/>
      <c r="C19" s="76" t="s">
        <v>63</v>
      </c>
      <c r="D19" s="26">
        <f>[1]Κατανομή!$M19</f>
        <v>18.293694899954517</v>
      </c>
      <c r="E19" s="26">
        <f>[1]Κατανομή!$O19</f>
        <v>0</v>
      </c>
      <c r="F19" s="26">
        <f t="shared" si="0"/>
        <v>18.293694899954517</v>
      </c>
      <c r="G19" s="77"/>
    </row>
    <row r="20" spans="2:7">
      <c r="B20" s="21"/>
      <c r="C20" s="76" t="s">
        <v>14</v>
      </c>
      <c r="D20" s="26">
        <f>[1]Κατανομή!$M20</f>
        <v>35.451160520744651</v>
      </c>
      <c r="E20" s="26">
        <f>[1]Κατανομή!$O20</f>
        <v>0</v>
      </c>
      <c r="F20" s="26">
        <f t="shared" si="0"/>
        <v>35.451160520744651</v>
      </c>
      <c r="G20" s="77"/>
    </row>
    <row r="21" spans="2:7">
      <c r="B21" s="21"/>
      <c r="C21" s="76" t="s">
        <v>53</v>
      </c>
      <c r="D21" s="26">
        <f>[1]Κατανομή!$M21</f>
        <v>39.357163870452752</v>
      </c>
      <c r="E21" s="26">
        <f>[1]Κατανομή!$O21</f>
        <v>0</v>
      </c>
      <c r="F21" s="26">
        <f t="shared" si="0"/>
        <v>39.357163870452752</v>
      </c>
      <c r="G21" s="77"/>
    </row>
    <row r="22" spans="2:7">
      <c r="B22" s="21"/>
      <c r="C22" s="76" t="s">
        <v>15</v>
      </c>
      <c r="D22" s="26">
        <f>[1]Κατανομή!$M22</f>
        <v>272.31020384474471</v>
      </c>
      <c r="E22" s="26">
        <f>[1]Κατανομή!$O22</f>
        <v>0</v>
      </c>
      <c r="F22" s="26">
        <f t="shared" si="0"/>
        <v>272.31020384474471</v>
      </c>
      <c r="G22" s="77"/>
    </row>
    <row r="23" spans="2:7">
      <c r="B23" s="21"/>
      <c r="C23" s="76" t="s">
        <v>11</v>
      </c>
      <c r="D23" s="26">
        <f>[1]Κατανομή!$M23</f>
        <v>2884.9433677158845</v>
      </c>
      <c r="E23" s="26">
        <f>[1]Κατανομή!$O23</f>
        <v>0</v>
      </c>
      <c r="F23" s="26">
        <f t="shared" si="0"/>
        <v>2884.9433677158845</v>
      </c>
      <c r="G23" s="77"/>
    </row>
    <row r="24" spans="2:7">
      <c r="B24" s="78"/>
      <c r="C24" s="79" t="s">
        <v>12</v>
      </c>
      <c r="D24" s="27">
        <f>[1]Κατανομή!$M24</f>
        <v>4270.0749661985701</v>
      </c>
      <c r="E24" s="27">
        <f>[1]Κατανομή!$O24</f>
        <v>0</v>
      </c>
      <c r="F24" s="27">
        <f t="shared" si="0"/>
        <v>4270.0749661985701</v>
      </c>
      <c r="G24" s="80"/>
    </row>
    <row r="25" spans="2:7">
      <c r="B25" s="72" t="s">
        <v>4</v>
      </c>
      <c r="C25" s="73" t="s">
        <v>47</v>
      </c>
      <c r="D25" s="74">
        <f>[1]Κατανομή!$M25</f>
        <v>17621.527777777777</v>
      </c>
      <c r="E25" s="74">
        <f>[1]Κατανομή!$O25</f>
        <v>0</v>
      </c>
      <c r="F25" s="74">
        <f t="shared" si="0"/>
        <v>17621.527777777777</v>
      </c>
      <c r="G25" s="75">
        <f>[1]Κατανομή!$P25</f>
        <v>18786.840972237922</v>
      </c>
    </row>
    <row r="26" spans="2:7">
      <c r="B26" s="21"/>
      <c r="C26" s="76" t="s">
        <v>52</v>
      </c>
      <c r="D26" s="26">
        <f>[1]Κατανομή!$M26</f>
        <v>224.93795614832217</v>
      </c>
      <c r="E26" s="26">
        <f>[1]Κατανομή!$O26</f>
        <v>0</v>
      </c>
      <c r="F26" s="26">
        <f t="shared" si="0"/>
        <v>224.93795614832217</v>
      </c>
      <c r="G26" s="77"/>
    </row>
    <row r="27" spans="2:7">
      <c r="B27" s="21"/>
      <c r="C27" s="76" t="s">
        <v>5</v>
      </c>
      <c r="D27" s="26">
        <f>[1]Κατανομή!$M27</f>
        <v>587.46343449638687</v>
      </c>
      <c r="E27" s="26">
        <f>[1]Κατανομή!$O27</f>
        <v>0</v>
      </c>
      <c r="F27" s="26">
        <f t="shared" si="0"/>
        <v>587.46343449638687</v>
      </c>
      <c r="G27" s="77"/>
    </row>
    <row r="28" spans="2:7">
      <c r="B28" s="21"/>
      <c r="C28" s="76" t="s">
        <v>51</v>
      </c>
      <c r="D28" s="26">
        <f>[1]Κατανομή!$M28</f>
        <v>39.993524973406018</v>
      </c>
      <c r="E28" s="26">
        <f>[1]Κατανομή!$O28</f>
        <v>0</v>
      </c>
      <c r="F28" s="26">
        <f t="shared" si="0"/>
        <v>39.993524973406018</v>
      </c>
      <c r="G28" s="77"/>
    </row>
    <row r="29" spans="2:7">
      <c r="B29" s="78"/>
      <c r="C29" s="79" t="s">
        <v>6</v>
      </c>
      <c r="D29" s="26">
        <f>[1]Κατανομή!$M29</f>
        <v>312.91827884203161</v>
      </c>
      <c r="E29" s="26">
        <f>[1]Κατανομή!$O29</f>
        <v>0</v>
      </c>
      <c r="F29" s="27">
        <f t="shared" si="0"/>
        <v>312.91827884203161</v>
      </c>
      <c r="G29" s="80"/>
    </row>
    <row r="30" spans="2:7">
      <c r="B30" s="72" t="s">
        <v>36</v>
      </c>
      <c r="C30" s="73" t="s">
        <v>47</v>
      </c>
      <c r="D30" s="74">
        <f>[1]Κατανομή!$M30</f>
        <v>16970.486111111109</v>
      </c>
      <c r="E30" s="74">
        <f>[1]Κατανομή!$O30</f>
        <v>0</v>
      </c>
      <c r="F30" s="74">
        <f t="shared" si="0"/>
        <v>16970.486111111109</v>
      </c>
      <c r="G30" s="75">
        <f>[1]Κατανομή!$P30</f>
        <v>31443.788954848213</v>
      </c>
    </row>
    <row r="31" spans="2:7">
      <c r="B31" s="21"/>
      <c r="C31" s="76" t="s">
        <v>39</v>
      </c>
      <c r="D31" s="26">
        <f>[1]Κατανομή!$M31</f>
        <v>3490.7258437676724</v>
      </c>
      <c r="E31" s="26">
        <f>[1]Κατανομή!$O31</f>
        <v>0</v>
      </c>
      <c r="F31" s="26">
        <f t="shared" si="0"/>
        <v>3490.7258437676724</v>
      </c>
      <c r="G31" s="77"/>
    </row>
    <row r="32" spans="2:7">
      <c r="B32" s="21"/>
      <c r="C32" s="76" t="s">
        <v>37</v>
      </c>
      <c r="D32" s="26">
        <f>[1]Κατανομή!$M32</f>
        <v>2488.6121773851119</v>
      </c>
      <c r="E32" s="26">
        <f>[1]Κατανομή!$O32</f>
        <v>0</v>
      </c>
      <c r="F32" s="26">
        <f t="shared" si="0"/>
        <v>2488.6121773851119</v>
      </c>
      <c r="G32" s="77"/>
    </row>
    <row r="33" spans="2:7">
      <c r="B33" s="21"/>
      <c r="C33" s="76" t="s">
        <v>76</v>
      </c>
      <c r="D33" s="26">
        <f>[1]Κατανομή!$M33</f>
        <v>7518.1181177568069</v>
      </c>
      <c r="E33" s="26">
        <f>[1]Κατανομή!$O33</f>
        <v>0</v>
      </c>
      <c r="F33" s="26">
        <f t="shared" si="0"/>
        <v>7518.1181177568069</v>
      </c>
      <c r="G33" s="77"/>
    </row>
    <row r="34" spans="2:7">
      <c r="B34" s="78"/>
      <c r="C34" s="79" t="s">
        <v>38</v>
      </c>
      <c r="D34" s="27">
        <f>[1]Κατανομή!$M34</f>
        <v>975.84670482751267</v>
      </c>
      <c r="E34" s="27">
        <f>[1]Κατανομή!$O34</f>
        <v>0</v>
      </c>
      <c r="F34" s="27">
        <f t="shared" si="0"/>
        <v>975.84670482751267</v>
      </c>
      <c r="G34" s="80"/>
    </row>
    <row r="35" spans="2:7">
      <c r="B35" s="72" t="s">
        <v>0</v>
      </c>
      <c r="C35" s="73" t="s">
        <v>47</v>
      </c>
      <c r="D35" s="74">
        <f>[1]Κατανομή!$M35</f>
        <v>15017.361111111111</v>
      </c>
      <c r="E35" s="74">
        <f>[1]Κατανομή!$O35</f>
        <v>0</v>
      </c>
      <c r="F35" s="74">
        <f t="shared" si="0"/>
        <v>15017.361111111111</v>
      </c>
      <c r="G35" s="75">
        <f>[1]Κατανομή!$P35</f>
        <v>17486.210412733977</v>
      </c>
    </row>
    <row r="36" spans="2:7">
      <c r="B36" s="21"/>
      <c r="C36" s="76" t="s">
        <v>3</v>
      </c>
      <c r="D36" s="26">
        <f>[1]Κατανομή!$M37</f>
        <v>1886.5908876274511</v>
      </c>
      <c r="E36" s="26">
        <f>[1]Κατανομή!$O37</f>
        <v>0</v>
      </c>
      <c r="F36" s="26">
        <f t="shared" si="0"/>
        <v>1886.5908876274511</v>
      </c>
      <c r="G36" s="77"/>
    </row>
    <row r="37" spans="2:7">
      <c r="B37" s="21"/>
      <c r="C37" s="76" t="s">
        <v>1</v>
      </c>
      <c r="D37" s="26">
        <f>[1]Κατανομή!$M38</f>
        <v>471.11064218829875</v>
      </c>
      <c r="E37" s="26">
        <f>[1]Κατανομή!$O38</f>
        <v>0</v>
      </c>
      <c r="F37" s="26">
        <f t="shared" si="0"/>
        <v>471.11064218829875</v>
      </c>
      <c r="G37" s="77"/>
    </row>
    <row r="38" spans="2:7">
      <c r="B38" s="78"/>
      <c r="C38" s="79" t="s">
        <v>2</v>
      </c>
      <c r="D38" s="27">
        <f>[1]Κατανομή!$M39</f>
        <v>103.57801133777545</v>
      </c>
      <c r="E38" s="27">
        <f>[1]Κατανομή!$O39</f>
        <v>0</v>
      </c>
      <c r="F38" s="27">
        <f t="shared" si="0"/>
        <v>103.57801133777545</v>
      </c>
      <c r="G38" s="80"/>
    </row>
    <row r="39" spans="2:7">
      <c r="B39" s="72" t="s">
        <v>16</v>
      </c>
      <c r="C39" s="73" t="s">
        <v>47</v>
      </c>
      <c r="D39" s="74">
        <f>[1]Κατανομή!$M40</f>
        <v>15538.194444444445</v>
      </c>
      <c r="E39" s="74">
        <f>[1]Κατανομή!$O40</f>
        <v>0</v>
      </c>
      <c r="F39" s="74">
        <f t="shared" si="0"/>
        <v>15538.194444444445</v>
      </c>
      <c r="G39" s="75">
        <f>[1]Κατανομή!$P40</f>
        <v>20348.858379786074</v>
      </c>
    </row>
    <row r="40" spans="2:7">
      <c r="B40" s="21"/>
      <c r="C40" s="76" t="s">
        <v>17</v>
      </c>
      <c r="D40" s="26">
        <f>[1]Κατανομή!$M41</f>
        <v>692.19551304161041</v>
      </c>
      <c r="E40" s="26">
        <f>[1]Κατανομή!$O41</f>
        <v>0</v>
      </c>
      <c r="F40" s="26">
        <f t="shared" si="0"/>
        <v>692.19551304161041</v>
      </c>
      <c r="G40" s="77"/>
    </row>
    <row r="41" spans="2:7">
      <c r="B41" s="21"/>
      <c r="C41" s="76" t="s">
        <v>19</v>
      </c>
      <c r="D41" s="26">
        <f>[1]Κατανομή!$M42</f>
        <v>650.43906109508941</v>
      </c>
      <c r="E41" s="26">
        <f>[1]Κατανομή!$O42</f>
        <v>0</v>
      </c>
      <c r="F41" s="26">
        <f t="shared" si="0"/>
        <v>650.43906109508941</v>
      </c>
      <c r="G41" s="77"/>
    </row>
    <row r="42" spans="2:7">
      <c r="B42" s="78"/>
      <c r="C42" s="79" t="s">
        <v>18</v>
      </c>
      <c r="D42" s="27">
        <f>[1]Κατανομή!$M43</f>
        <v>3468.0293612049281</v>
      </c>
      <c r="E42" s="27">
        <f>[1]Κατανομή!$O43</f>
        <v>0</v>
      </c>
      <c r="F42" s="27">
        <f t="shared" si="0"/>
        <v>3468.0293612049281</v>
      </c>
      <c r="G42" s="80"/>
    </row>
    <row r="43" spans="2:7">
      <c r="B43" s="72" t="s">
        <v>27</v>
      </c>
      <c r="C43" s="73" t="s">
        <v>47</v>
      </c>
      <c r="D43" s="74">
        <f>[1]Κατανομή!$M44</f>
        <v>13975.694444444445</v>
      </c>
      <c r="E43" s="74">
        <f>[1]Κατανομή!$O44</f>
        <v>0</v>
      </c>
      <c r="F43" s="74">
        <f t="shared" si="0"/>
        <v>13975.694444444445</v>
      </c>
      <c r="G43" s="75">
        <f>[1]Κατανομή!$P44</f>
        <v>16822.497669525143</v>
      </c>
    </row>
    <row r="44" spans="2:7">
      <c r="B44" s="21"/>
      <c r="C44" s="76" t="s">
        <v>71</v>
      </c>
      <c r="D44" s="26">
        <f>[1]Κατανομή!$M45</f>
        <v>9.2964112657021616</v>
      </c>
      <c r="E44" s="26">
        <f>[1]Κατανομή!$O45</f>
        <v>0</v>
      </c>
      <c r="F44" s="26">
        <f t="shared" si="0"/>
        <v>9.2964112657021616</v>
      </c>
      <c r="G44" s="81"/>
    </row>
    <row r="45" spans="2:7">
      <c r="B45" s="21"/>
      <c r="C45" s="76" t="s">
        <v>29</v>
      </c>
      <c r="D45" s="26">
        <f>[1]Κατανομή!$M46</f>
        <v>1544.803950223516</v>
      </c>
      <c r="E45" s="26">
        <f>[1]Κατανομή!$O46</f>
        <v>0</v>
      </c>
      <c r="F45" s="26">
        <f t="shared" si="0"/>
        <v>1544.803950223516</v>
      </c>
      <c r="G45" s="77"/>
    </row>
    <row r="46" spans="2:7">
      <c r="B46" s="21"/>
      <c r="C46" s="76" t="s">
        <v>30</v>
      </c>
      <c r="D46" s="26">
        <f>[1]Κατανομή!$M47</f>
        <v>211.35734473810555</v>
      </c>
      <c r="E46" s="26">
        <f>[1]Κατανομή!$O47</f>
        <v>0</v>
      </c>
      <c r="F46" s="26">
        <f t="shared" si="0"/>
        <v>211.35734473810555</v>
      </c>
      <c r="G46" s="77"/>
    </row>
    <row r="47" spans="2:7">
      <c r="B47" s="21"/>
      <c r="C47" s="76" t="s">
        <v>31</v>
      </c>
      <c r="D47" s="26">
        <f>[1]Κατανομή!$M48</f>
        <v>127.36565162786654</v>
      </c>
      <c r="E47" s="26">
        <f>[1]Κατανομή!$O48</f>
        <v>0</v>
      </c>
      <c r="F47" s="26">
        <f t="shared" si="0"/>
        <v>127.36565162786654</v>
      </c>
      <c r="G47" s="77"/>
    </row>
    <row r="48" spans="2:7">
      <c r="B48" s="78"/>
      <c r="C48" s="79" t="s">
        <v>28</v>
      </c>
      <c r="D48" s="26">
        <f>[1]Κατανομή!$M49</f>
        <v>953.97986722550763</v>
      </c>
      <c r="E48" s="26">
        <f>[1]Κατανομή!$O49</f>
        <v>0</v>
      </c>
      <c r="F48" s="26">
        <f t="shared" si="0"/>
        <v>953.97986722550763</v>
      </c>
      <c r="G48" s="80"/>
    </row>
    <row r="49" spans="2:7">
      <c r="B49" s="72" t="s">
        <v>7</v>
      </c>
      <c r="C49" s="82" t="s">
        <v>47</v>
      </c>
      <c r="D49" s="74">
        <f>[1]Κατανομή!$M50</f>
        <v>19835.069444444445</v>
      </c>
      <c r="E49" s="74">
        <f>[1]Κατανομή!$O50</f>
        <v>0</v>
      </c>
      <c r="F49" s="74">
        <f t="shared" si="0"/>
        <v>19835.069444444445</v>
      </c>
      <c r="G49" s="49">
        <f>[1]Κατανομή!$P50</f>
        <v>22247.382992031791</v>
      </c>
    </row>
    <row r="50" spans="2:7">
      <c r="B50" s="21"/>
      <c r="C50" s="76" t="s">
        <v>9</v>
      </c>
      <c r="D50" s="26">
        <f>[1]Κατανομή!$M51</f>
        <v>2031.541556652425</v>
      </c>
      <c r="E50" s="26">
        <f>[1]Κατανομή!$O51</f>
        <v>0</v>
      </c>
      <c r="F50" s="26">
        <f t="shared" si="0"/>
        <v>2031.541556652425</v>
      </c>
      <c r="G50" s="77"/>
    </row>
    <row r="51" spans="2:7">
      <c r="B51" s="21"/>
      <c r="C51" s="76" t="s">
        <v>50</v>
      </c>
      <c r="D51" s="26">
        <f>[1]Κατανομή!$M52</f>
        <v>182.1517920962149</v>
      </c>
      <c r="E51" s="26">
        <f>[1]Κατανομή!$O52</f>
        <v>0</v>
      </c>
      <c r="F51" s="26">
        <f t="shared" si="0"/>
        <v>182.1517920962149</v>
      </c>
      <c r="G51" s="77"/>
    </row>
    <row r="52" spans="2:7">
      <c r="B52" s="21"/>
      <c r="C52" s="76" t="s">
        <v>8</v>
      </c>
      <c r="D52" s="26">
        <f>[1]Κατανομή!$M53</f>
        <v>175.64088499226523</v>
      </c>
      <c r="E52" s="26">
        <f>[1]Κατανομή!$O53</f>
        <v>0</v>
      </c>
      <c r="F52" s="26">
        <f t="shared" si="0"/>
        <v>175.64088499226523</v>
      </c>
      <c r="G52" s="77"/>
    </row>
    <row r="53" spans="2:7">
      <c r="B53" s="21"/>
      <c r="C53" s="76" t="s">
        <v>49</v>
      </c>
      <c r="D53" s="26">
        <f>[1]Κατανομή!$M54</f>
        <v>22.979313846441958</v>
      </c>
      <c r="E53" s="26">
        <f>[1]Κατανομή!$O54</f>
        <v>0</v>
      </c>
      <c r="F53" s="26">
        <f t="shared" si="0"/>
        <v>22.979313846441958</v>
      </c>
      <c r="G53" s="77"/>
    </row>
    <row r="54" spans="2:7">
      <c r="B54" s="21"/>
      <c r="C54" s="76"/>
      <c r="D54" s="26"/>
      <c r="E54" s="26"/>
      <c r="F54" s="77"/>
      <c r="G54" s="77"/>
    </row>
    <row r="55" spans="2:7">
      <c r="B55" s="83" t="s">
        <v>56</v>
      </c>
      <c r="C55" s="84"/>
      <c r="D55" s="13">
        <f>[1]Κατανομή!$M56</f>
        <v>200000</v>
      </c>
      <c r="E55" s="13">
        <f>[1]Κατανομή!$O56</f>
        <v>0</v>
      </c>
      <c r="F55" s="13">
        <f>SUM(F4:F53)</f>
        <v>199992.43023953063</v>
      </c>
      <c r="G55" s="13">
        <f>[1]Κατανομή!$P56</f>
        <v>200000</v>
      </c>
    </row>
  </sheetData>
  <mergeCells count="1">
    <mergeCell ref="A1:H1"/>
  </mergeCells>
  <printOptions horizontalCentered="1"/>
  <pageMargins left="0.23622047244094491" right="0.23622047244094491" top="0.42" bottom="0.74803149606299213" header="0.31496062992125984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Κατανομή</vt:lpstr>
      <vt:lpstr>Εκτύπωση</vt:lpstr>
      <vt:lpstr>Κατανομή!Print_Area</vt:lpstr>
    </vt:vector>
  </TitlesOfParts>
  <Company>Allround Automations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Γ. Αυγίας</dc:creator>
  <cp:lastModifiedBy>rcminekat</cp:lastModifiedBy>
  <cp:lastPrinted>2023-07-21T07:30:33Z</cp:lastPrinted>
  <dcterms:created xsi:type="dcterms:W3CDTF">2017-09-28T12:58:27Z</dcterms:created>
  <dcterms:modified xsi:type="dcterms:W3CDTF">2023-07-21T08:22:45Z</dcterms:modified>
</cp:coreProperties>
</file>